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outside.vermont.gov/dept/sos/Elections Division/election info and resources/candidates/"/>
    </mc:Choice>
  </mc:AlternateContent>
  <xr:revisionPtr revIDLastSave="0" documentId="13_ncr:1_{4EF8736B-2B3B-4AA9-8DAC-737C7CC089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ndidate Listing" sheetId="1" r:id="rId1"/>
  </sheets>
  <definedNames>
    <definedName name="_xlnm._FilterDatabase" localSheetId="0" hidden="1">'Candidate Listing'!$F$1:$F$304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0" i="1" l="1"/>
  <c r="N7" i="1"/>
  <c r="N214" i="1"/>
  <c r="N240" i="1"/>
  <c r="N236" i="1"/>
  <c r="N239" i="1"/>
  <c r="N235" i="1"/>
  <c r="N233" i="1"/>
  <c r="N231" i="1"/>
  <c r="N232" i="1"/>
  <c r="N230" i="1"/>
  <c r="N229" i="1"/>
  <c r="N228" i="1"/>
  <c r="N226" i="1"/>
  <c r="N224" i="1"/>
  <c r="N222" i="1"/>
  <c r="N223" i="1"/>
  <c r="N220" i="1"/>
  <c r="N219" i="1"/>
  <c r="N217" i="1"/>
  <c r="N215" i="1"/>
  <c r="N213" i="1"/>
  <c r="N212" i="1"/>
  <c r="N211" i="1"/>
  <c r="N207" i="1"/>
  <c r="N208" i="1"/>
  <c r="N204" i="1"/>
  <c r="N206" i="1"/>
  <c r="N203" i="1"/>
  <c r="N199" i="1"/>
  <c r="N200" i="1"/>
  <c r="N197" i="1"/>
  <c r="N196" i="1"/>
  <c r="N195" i="1"/>
  <c r="N194" i="1"/>
  <c r="N193" i="1"/>
  <c r="N192" i="1"/>
  <c r="N191" i="1"/>
  <c r="N189" i="1"/>
  <c r="N190" i="1"/>
  <c r="N186" i="1"/>
  <c r="N184" i="1"/>
  <c r="N182" i="1"/>
  <c r="N180" i="1"/>
  <c r="N179" i="1"/>
  <c r="N176" i="1"/>
  <c r="N172" i="1"/>
  <c r="N165" i="1"/>
  <c r="N166" i="1"/>
  <c r="N159" i="1"/>
  <c r="N157" i="1"/>
  <c r="N153" i="1"/>
  <c r="N151" i="1"/>
  <c r="N148" i="1"/>
  <c r="N150" i="1"/>
  <c r="N147" i="1"/>
  <c r="N144" i="1"/>
  <c r="N143" i="1"/>
  <c r="N141" i="1"/>
  <c r="N139" i="1"/>
  <c r="N138" i="1"/>
  <c r="N136" i="1"/>
  <c r="N129" i="1"/>
  <c r="N123" i="1"/>
  <c r="N122" i="1"/>
  <c r="N119" i="1"/>
  <c r="N118" i="1"/>
  <c r="N117" i="1"/>
  <c r="N116" i="1"/>
  <c r="N115" i="1"/>
  <c r="N114" i="1"/>
  <c r="N113" i="1"/>
  <c r="N112" i="1"/>
  <c r="N111" i="1"/>
  <c r="N110" i="1"/>
  <c r="N108" i="1"/>
  <c r="N105" i="1"/>
  <c r="N106" i="1"/>
  <c r="N104" i="1"/>
  <c r="N103" i="1"/>
  <c r="N100" i="1"/>
  <c r="N102" i="1"/>
  <c r="N101" i="1"/>
  <c r="N99" i="1"/>
  <c r="N97" i="1"/>
  <c r="N96" i="1"/>
  <c r="N95" i="1"/>
  <c r="N94" i="1"/>
  <c r="N93" i="1"/>
  <c r="N90" i="1"/>
  <c r="N91" i="1"/>
  <c r="N88" i="1"/>
  <c r="N89" i="1"/>
  <c r="N87" i="1"/>
  <c r="N86" i="1"/>
  <c r="N85" i="1"/>
  <c r="N84" i="1"/>
  <c r="N83" i="1"/>
  <c r="N82" i="1"/>
  <c r="N80" i="1"/>
  <c r="N78" i="1"/>
  <c r="N81" i="1"/>
  <c r="N79" i="1"/>
  <c r="N77" i="1"/>
  <c r="N76" i="1"/>
  <c r="N75" i="1"/>
  <c r="N74" i="1"/>
  <c r="N73" i="1"/>
  <c r="N70" i="1"/>
  <c r="N71" i="1"/>
  <c r="N66" i="1"/>
  <c r="N67" i="1"/>
  <c r="N64" i="1"/>
  <c r="N60" i="1"/>
  <c r="N58" i="1"/>
  <c r="N57" i="1"/>
  <c r="N55" i="1"/>
  <c r="N53" i="1"/>
  <c r="N54" i="1"/>
  <c r="N50" i="1"/>
  <c r="N47" i="1"/>
  <c r="N49" i="1"/>
  <c r="N46" i="1"/>
  <c r="N48" i="1"/>
  <c r="N44" i="1"/>
  <c r="N42" i="1"/>
  <c r="N36" i="1"/>
  <c r="N39" i="1"/>
  <c r="N37" i="1"/>
  <c r="N32" i="1"/>
  <c r="N33" i="1"/>
  <c r="N31" i="1"/>
  <c r="N29" i="1"/>
  <c r="N30" i="1"/>
  <c r="N298" i="1"/>
  <c r="N296" i="1"/>
  <c r="N297" i="1"/>
  <c r="N294" i="1"/>
  <c r="N291" i="1"/>
  <c r="N288" i="1"/>
  <c r="N290" i="1"/>
  <c r="N285" i="1"/>
  <c r="N283" i="1"/>
  <c r="N284" i="1"/>
  <c r="N281" i="1"/>
  <c r="N280" i="1"/>
  <c r="N276" i="1"/>
  <c r="N274" i="1"/>
  <c r="N269" i="1"/>
  <c r="N270" i="1"/>
  <c r="N263" i="1"/>
  <c r="N265" i="1"/>
  <c r="N262" i="1"/>
  <c r="N264" i="1"/>
  <c r="N260" i="1"/>
  <c r="N258" i="1"/>
  <c r="N257" i="1"/>
  <c r="N255" i="1"/>
  <c r="N256" i="1"/>
  <c r="N254" i="1"/>
  <c r="N251" i="1"/>
  <c r="N248" i="1"/>
  <c r="N250" i="1"/>
  <c r="N246" i="1"/>
  <c r="N242" i="1"/>
  <c r="N243" i="1"/>
  <c r="N4" i="1"/>
  <c r="N28" i="1"/>
  <c r="N301" i="1"/>
  <c r="N20" i="1"/>
  <c r="N23" i="1"/>
  <c r="N12" i="1"/>
  <c r="N10" i="1"/>
  <c r="N210" i="1"/>
  <c r="N149" i="1"/>
  <c r="N5" i="1"/>
  <c r="N9" i="1"/>
  <c r="N302" i="1"/>
  <c r="N24" i="1"/>
  <c r="N11" i="1"/>
  <c r="N241" i="1"/>
  <c r="N238" i="1"/>
  <c r="N237" i="1"/>
  <c r="N234" i="1"/>
  <c r="N227" i="1"/>
  <c r="N225" i="1"/>
  <c r="N221" i="1"/>
  <c r="N218" i="1"/>
  <c r="N216" i="1"/>
  <c r="N209" i="1"/>
  <c r="N205" i="1"/>
  <c r="N201" i="1"/>
  <c r="N202" i="1"/>
  <c r="N198" i="1"/>
  <c r="N188" i="1"/>
  <c r="N187" i="1"/>
  <c r="N183" i="1"/>
  <c r="N185" i="1"/>
  <c r="N181" i="1"/>
  <c r="N178" i="1"/>
  <c r="N177" i="1"/>
  <c r="N175" i="1"/>
  <c r="N174" i="1"/>
  <c r="N173" i="1"/>
  <c r="N171" i="1"/>
  <c r="N170" i="1"/>
  <c r="N169" i="1"/>
  <c r="N168" i="1"/>
  <c r="N167" i="1"/>
  <c r="N164" i="1"/>
  <c r="N163" i="1"/>
  <c r="N162" i="1"/>
  <c r="N161" i="1"/>
  <c r="N160" i="1"/>
  <c r="N158" i="1"/>
  <c r="N156" i="1"/>
  <c r="N155" i="1"/>
  <c r="N154" i="1"/>
  <c r="N152" i="1"/>
  <c r="N145" i="1"/>
  <c r="N146" i="1"/>
  <c r="N142" i="1"/>
  <c r="N140" i="1"/>
  <c r="N137" i="1"/>
  <c r="N135" i="1"/>
  <c r="N134" i="1"/>
  <c r="N133" i="1"/>
  <c r="N132" i="1"/>
  <c r="N130" i="1"/>
  <c r="N131" i="1"/>
  <c r="N128" i="1"/>
  <c r="N127" i="1"/>
  <c r="N126" i="1"/>
  <c r="N125" i="1"/>
  <c r="N124" i="1"/>
  <c r="N121" i="1"/>
  <c r="N120" i="1"/>
  <c r="N109" i="1"/>
  <c r="N107" i="1"/>
  <c r="N98" i="1"/>
  <c r="N92" i="1"/>
  <c r="N72" i="1"/>
  <c r="N68" i="1"/>
  <c r="N65" i="1"/>
  <c r="N69" i="1"/>
  <c r="N63" i="1"/>
  <c r="N61" i="1"/>
  <c r="N62" i="1"/>
  <c r="N59" i="1"/>
  <c r="N56" i="1"/>
  <c r="N52" i="1"/>
  <c r="N51" i="1"/>
  <c r="N45" i="1"/>
  <c r="N43" i="1"/>
  <c r="N41" i="1"/>
  <c r="N40" i="1"/>
  <c r="N35" i="1"/>
  <c r="N38" i="1"/>
  <c r="N34" i="1"/>
  <c r="N293" i="1"/>
  <c r="N299" i="1"/>
  <c r="N295" i="1"/>
  <c r="N292" i="1"/>
  <c r="N289" i="1"/>
  <c r="N287" i="1"/>
  <c r="N286" i="1"/>
  <c r="N282" i="1"/>
  <c r="N279" i="1"/>
  <c r="N278" i="1"/>
  <c r="N277" i="1"/>
  <c r="N275" i="1"/>
  <c r="N273" i="1"/>
  <c r="N272" i="1"/>
  <c r="N271" i="1"/>
  <c r="N268" i="1"/>
  <c r="N267" i="1"/>
  <c r="N266" i="1"/>
  <c r="N261" i="1"/>
  <c r="N259" i="1"/>
  <c r="N252" i="1"/>
  <c r="N253" i="1"/>
  <c r="N249" i="1"/>
  <c r="N247" i="1"/>
  <c r="N244" i="1"/>
  <c r="N245" i="1"/>
  <c r="N6" i="1"/>
  <c r="N8" i="1"/>
  <c r="N27" i="1"/>
  <c r="N21" i="1"/>
  <c r="N22" i="1"/>
  <c r="N13" i="1"/>
</calcChain>
</file>

<file path=xl/sharedStrings.xml><?xml version="1.0" encoding="utf-8"?>
<sst xmlns="http://schemas.openxmlformats.org/spreadsheetml/2006/main" count="3939" uniqueCount="1714">
  <si>
    <t>Contest</t>
  </si>
  <si>
    <t>District Name</t>
  </si>
  <si>
    <t>Name On Ballot</t>
  </si>
  <si>
    <t>Town Of Residence</t>
  </si>
  <si>
    <t>Party</t>
  </si>
  <si>
    <t>Address</t>
  </si>
  <si>
    <t>City</t>
  </si>
  <si>
    <t>State</t>
  </si>
  <si>
    <t>Zip</t>
  </si>
  <si>
    <t>Day Time Phone</t>
  </si>
  <si>
    <t>Evening Phone</t>
  </si>
  <si>
    <t>Email</t>
  </si>
  <si>
    <t>Website</t>
  </si>
  <si>
    <t xml:space="preserve">Qualified Candidates for the Statewide Primary- August 13, 2024 </t>
  </si>
  <si>
    <t>US SENATOR</t>
  </si>
  <si>
    <t/>
  </si>
  <si>
    <t>BERNIE SANDERS</t>
  </si>
  <si>
    <t>BURLINGTON</t>
  </si>
  <si>
    <t>DEMOCRATIC</t>
  </si>
  <si>
    <t>PO BOX 391</t>
  </si>
  <si>
    <t>VT</t>
  </si>
  <si>
    <t>05402</t>
  </si>
  <si>
    <t>(917) 699-7173</t>
  </si>
  <si>
    <t>KATIEVANHASTE@BERNIESANDERS.COM</t>
  </si>
  <si>
    <t>BERNIESANDERS.COM</t>
  </si>
  <si>
    <t>GOVERNOR</t>
  </si>
  <si>
    <t>ESTHER CHARLESTIN</t>
  </si>
  <si>
    <t>MIDDLEBURY</t>
  </si>
  <si>
    <t>PO BOX 328</t>
  </si>
  <si>
    <t>05753</t>
  </si>
  <si>
    <t>(802) 989-3087</t>
  </si>
  <si>
    <t>INFO@ESTHERCHARLESTIN.COM</t>
  </si>
  <si>
    <t>WWW.ESTHERFORVT.COM/</t>
  </si>
  <si>
    <t>PETER K. DUVAL</t>
  </si>
  <si>
    <t>UNDERHILL</t>
  </si>
  <si>
    <t>25 PINE RIDGE RD</t>
  </si>
  <si>
    <t>05489</t>
  </si>
  <si>
    <t>(802) 540-5133</t>
  </si>
  <si>
    <t>PETER@PETERFORVERMONT.EARTH</t>
  </si>
  <si>
    <t>HTTPS://WWW.PETERFORVERMONT.EARTH/</t>
  </si>
  <si>
    <t>LIEUTENANT GOVERNOR</t>
  </si>
  <si>
    <t>THOMAS RENNER</t>
  </si>
  <si>
    <t>WINOOSKI</t>
  </si>
  <si>
    <t>PO BOX 495</t>
  </si>
  <si>
    <t>05404</t>
  </si>
  <si>
    <t>(802) 922-3265</t>
  </si>
  <si>
    <t>THOMASFORVERMONT@GMAIL.COM</t>
  </si>
  <si>
    <t>WWW.THOMASFORVERMONT.COM</t>
  </si>
  <si>
    <t>DAVID ZUCKERMAN</t>
  </si>
  <si>
    <t>HINESBURG</t>
  </si>
  <si>
    <t>PO BOX 9354</t>
  </si>
  <si>
    <t>SOUTH BURLINGTON</t>
  </si>
  <si>
    <t>05407</t>
  </si>
  <si>
    <t>(267) 884-6921</t>
  </si>
  <si>
    <t>NICK@ZUCKERMANFORVT.COM</t>
  </si>
  <si>
    <t>WWW.ZUCKERMANFORVT.COM</t>
  </si>
  <si>
    <t>STATE TREASURER</t>
  </si>
  <si>
    <t>MIKE PIECIAK</t>
  </si>
  <si>
    <t>PO BOX 459</t>
  </si>
  <si>
    <t>(802) 324-4855</t>
  </si>
  <si>
    <t>INFO@MIKEFORVERMONT.COM</t>
  </si>
  <si>
    <t>MIKEFORVERMONT.COM</t>
  </si>
  <si>
    <t>SECRETARY OF STATE</t>
  </si>
  <si>
    <t>SARAH COPELAND HANZAS</t>
  </si>
  <si>
    <t>BRADFORD</t>
  </si>
  <si>
    <t>PO BOX 43</t>
  </si>
  <si>
    <t>05033</t>
  </si>
  <si>
    <t>(802) 222-4064</t>
  </si>
  <si>
    <t>SARAH4VERMONT@GMAIL.COM</t>
  </si>
  <si>
    <t>SARAHFORVERMONT.COM</t>
  </si>
  <si>
    <t>AUDITOR OF ACCOUNTS</t>
  </si>
  <si>
    <t>DOUG HOFFER</t>
  </si>
  <si>
    <t>210 EAST REDROCK DR</t>
  </si>
  <si>
    <t>05401</t>
  </si>
  <si>
    <t>(802) 864-5711</t>
  </si>
  <si>
    <t>DRHOFFER@COMCAST.NET</t>
  </si>
  <si>
    <t>ATTORNEY GENERAL</t>
  </si>
  <si>
    <t>CHARITY R. CLARK</t>
  </si>
  <si>
    <t>WILLISTON</t>
  </si>
  <si>
    <t>PO BOX 92</t>
  </si>
  <si>
    <t>RICHMOND</t>
  </si>
  <si>
    <t>05477</t>
  </si>
  <si>
    <t>INFO@CHARITYFORVERMONT.COM</t>
  </si>
  <si>
    <t>CHARITYFORVERMONT.COM</t>
  </si>
  <si>
    <t>STATE SENATOR</t>
  </si>
  <si>
    <t>ADD 1</t>
  </si>
  <si>
    <t>CHRISTOPHER BRAY</t>
  </si>
  <si>
    <t>BRISTOL</t>
  </si>
  <si>
    <t>20 NORTH ST, UNIT A</t>
  </si>
  <si>
    <t>05443</t>
  </si>
  <si>
    <t>(802) 371-8183</t>
  </si>
  <si>
    <t>COMMOMGROUND@MADRIVER.COM</t>
  </si>
  <si>
    <t>WWW.BRAYFORVERMONT.US</t>
  </si>
  <si>
    <t>CALEB ELDER</t>
  </si>
  <si>
    <t>STARKSBORO</t>
  </si>
  <si>
    <t>580 RUBY BRACE RD STARKSBORO</t>
  </si>
  <si>
    <t>05487</t>
  </si>
  <si>
    <t>(802) 373-6465</t>
  </si>
  <si>
    <t>CALELDER@GMAIL.COM</t>
  </si>
  <si>
    <t>CALEBELDER.COM</t>
  </si>
  <si>
    <t>BEN 1</t>
  </si>
  <si>
    <t>SETH BONGARTZ</t>
  </si>
  <si>
    <t>MANCHESTER</t>
  </si>
  <si>
    <t>MANCHESTER CENTER</t>
  </si>
  <si>
    <t>05255</t>
  </si>
  <si>
    <t>(802) 598-3477</t>
  </si>
  <si>
    <t>DICK SEARS</t>
  </si>
  <si>
    <t>BENNINGTON</t>
  </si>
  <si>
    <t>343 MATTESON RD</t>
  </si>
  <si>
    <t>05201</t>
  </si>
  <si>
    <t>CHI CT 1</t>
  </si>
  <si>
    <t>PHIL BARUTH</t>
  </si>
  <si>
    <t>145 STARR FARM RD</t>
  </si>
  <si>
    <t>05408</t>
  </si>
  <si>
    <t>(802) 503-5266</t>
  </si>
  <si>
    <t>BARUTHSENATE18@GMAIL.COM</t>
  </si>
  <si>
    <t>HTTPS://WWW.FACEBOOK.COM/BARUTHSENATE</t>
  </si>
  <si>
    <t>MARTINE LAROCQUE GULICK</t>
  </si>
  <si>
    <t>39 NOTTINGHAM LN</t>
  </si>
  <si>
    <t>(802) 488-4445</t>
  </si>
  <si>
    <t>MARTINEGULICK@GMAIL.COM</t>
  </si>
  <si>
    <t>HTTPS://MARTINELAROCQUEGULICK.COM/</t>
  </si>
  <si>
    <t>STEWART LEDBETTER</t>
  </si>
  <si>
    <t>PO BOX 21</t>
  </si>
  <si>
    <t>(802) 363-9950</t>
  </si>
  <si>
    <t>LEDBETTERFORSENATE@GMAIL.COM</t>
  </si>
  <si>
    <t>HTTP://WWW.LEDBETTERFORSENATE.COM/</t>
  </si>
  <si>
    <t>TANYA VYHOVSKY</t>
  </si>
  <si>
    <t>ESSEX TOWN</t>
  </si>
  <si>
    <t>PO BOX 8376</t>
  </si>
  <si>
    <t>ESSEX</t>
  </si>
  <si>
    <t>05451</t>
  </si>
  <si>
    <t>(802) 316-8329</t>
  </si>
  <si>
    <t>TANYA@TANYAVFORVT.COM</t>
  </si>
  <si>
    <t>HTTPS://TANYAVFORVT.COM/</t>
  </si>
  <si>
    <t>CHI N 1</t>
  </si>
  <si>
    <t>IRENE WRENNER</t>
  </si>
  <si>
    <t>15 THRUSH LN</t>
  </si>
  <si>
    <t>05452</t>
  </si>
  <si>
    <t>(802) 338-2247</t>
  </si>
  <si>
    <t>IRENE@WRENNER4SENATE.ORG</t>
  </si>
  <si>
    <t>WRENNER4SENATE.ORG</t>
  </si>
  <si>
    <t>CHI SE 1</t>
  </si>
  <si>
    <t>THOMAS CHITTENDEN</t>
  </si>
  <si>
    <t>1600 DORSET ST</t>
  </si>
  <si>
    <t>05403</t>
  </si>
  <si>
    <t>(802) 233-1913</t>
  </si>
  <si>
    <t>THOMAS.CHITTENDEN@GMAIL.COM</t>
  </si>
  <si>
    <t>WWW.THOMASCHITTENDEN.COM</t>
  </si>
  <si>
    <t>KESHA RAM HINSDALE</t>
  </si>
  <si>
    <t>SHELBURNE</t>
  </si>
  <si>
    <t>16 SPINNAKER LN</t>
  </si>
  <si>
    <t>05482</t>
  </si>
  <si>
    <t>(802) 881-4433</t>
  </si>
  <si>
    <t>KRH@KESHAFORVERMONT.COM</t>
  </si>
  <si>
    <t>KESHAFORVERMONT.COM</t>
  </si>
  <si>
    <t>VIRGINIA "GINNY" LYONS</t>
  </si>
  <si>
    <t>241 WHITE BIRCH LN</t>
  </si>
  <si>
    <t>05495</t>
  </si>
  <si>
    <t>(802) 863-6129</t>
  </si>
  <si>
    <t>SENATORGINNYLYONS@GMAIL.COM</t>
  </si>
  <si>
    <t>HTTPS://SENATORGINNYLYONS.COM/</t>
  </si>
  <si>
    <t>LOUIS MEYERS</t>
  </si>
  <si>
    <t>13 LEXINGTON GRN</t>
  </si>
  <si>
    <t>(802) 922-1928</t>
  </si>
  <si>
    <t>LOUISMEYERS1@GMAIL.COM</t>
  </si>
  <si>
    <t>HTTPS://LOUISMEYERS.COM/</t>
  </si>
  <si>
    <t>GI 1</t>
  </si>
  <si>
    <t>JULIE HULBURD</t>
  </si>
  <si>
    <t>COLCHESTER</t>
  </si>
  <si>
    <t>PO BOX 482</t>
  </si>
  <si>
    <t>05446</t>
  </si>
  <si>
    <t>(802) 363-1056</t>
  </si>
  <si>
    <t>CONNECT@JULIEHULBURD.ORG</t>
  </si>
  <si>
    <t>JULIEHULBURD.ORG</t>
  </si>
  <si>
    <t>ANDY JULOW</t>
  </si>
  <si>
    <t>NORTH HERO</t>
  </si>
  <si>
    <t>100 CARRY BAY LN</t>
  </si>
  <si>
    <t>05474</t>
  </si>
  <si>
    <t>(802) 666-2085</t>
  </si>
  <si>
    <t>AJULOW@LEG.STATE.VT.US</t>
  </si>
  <si>
    <t>ORA 1</t>
  </si>
  <si>
    <t>MARK A. MACDONALD</t>
  </si>
  <si>
    <t>WILLIAMSTOWN</t>
  </si>
  <si>
    <t>404 MACDONALD RD</t>
  </si>
  <si>
    <t>05679</t>
  </si>
  <si>
    <t>(802) 272-1101</t>
  </si>
  <si>
    <t>SENATORMARK@AOL.COM</t>
  </si>
  <si>
    <t>ORL 1</t>
  </si>
  <si>
    <t>KATHERINE SIMS</t>
  </si>
  <si>
    <t>CRAFTSBURY</t>
  </si>
  <si>
    <t>70 SUMMER DR</t>
  </si>
  <si>
    <t>05826</t>
  </si>
  <si>
    <t>(802) 673-7376</t>
  </si>
  <si>
    <t>KATHERINE@SIMSFORVERMONT.COM</t>
  </si>
  <si>
    <t>SIMSFORVERMONT.COM</t>
  </si>
  <si>
    <t>RUT 1</t>
  </si>
  <si>
    <t>MARSHA CASSEL</t>
  </si>
  <si>
    <t>RUTLAND TOWN</t>
  </si>
  <si>
    <t>P O BOX 646</t>
  </si>
  <si>
    <t>RUTLAND</t>
  </si>
  <si>
    <t>05702</t>
  </si>
  <si>
    <t>(802) 770-2386</t>
  </si>
  <si>
    <t>FAIR HAVEN</t>
  </si>
  <si>
    <t>59 S MAIN ST</t>
  </si>
  <si>
    <t>05743</t>
  </si>
  <si>
    <t>(802) 683-6378</t>
  </si>
  <si>
    <t>BRICHARDS2355@GMAIL.COM</t>
  </si>
  <si>
    <t>WAS 1</t>
  </si>
  <si>
    <t>ANN CUMMINGS</t>
  </si>
  <si>
    <t>MONTPELIER</t>
  </si>
  <si>
    <t>24 COLONIAL DR</t>
  </si>
  <si>
    <t>05602</t>
  </si>
  <si>
    <t>(802) 223-6043</t>
  </si>
  <si>
    <t>SENATORANNCUMMINGS@GMAIL.COM</t>
  </si>
  <si>
    <t>ANDREW PERCHLIK</t>
  </si>
  <si>
    <t>MARSHFIELD</t>
  </si>
  <si>
    <t>530 LAIRD POND RD</t>
  </si>
  <si>
    <t>05658</t>
  </si>
  <si>
    <t>(802) 279-0471</t>
  </si>
  <si>
    <t>ANDREWPERCHLIK@GMAIL.COM</t>
  </si>
  <si>
    <t>ANNE WATSON</t>
  </si>
  <si>
    <t>BARRE CITY</t>
  </si>
  <si>
    <t>36 PATTERSON ST</t>
  </si>
  <si>
    <t>05641</t>
  </si>
  <si>
    <t>(802) 595-1734</t>
  </si>
  <si>
    <t>WATSONFORVTSENATE@GMAIL.COM</t>
  </si>
  <si>
    <t>HTTPS://WWW.ANNEWATSONFORVTSENATE.COM</t>
  </si>
  <si>
    <t>WDR 1</t>
  </si>
  <si>
    <t>ALISON H. CLARKSON</t>
  </si>
  <si>
    <t>WOODSTOCK</t>
  </si>
  <si>
    <t>18 GOLF AVE</t>
  </si>
  <si>
    <t>05091</t>
  </si>
  <si>
    <t>(802) 457-4627</t>
  </si>
  <si>
    <t>ALISON4VT@GMAIL.COM</t>
  </si>
  <si>
    <t>WWW.ALISONCLARKSON.ORG</t>
  </si>
  <si>
    <t>JOE MAJOR</t>
  </si>
  <si>
    <t>HARTFORD</t>
  </si>
  <si>
    <t>WHITE RIVER JUNCTION</t>
  </si>
  <si>
    <t>05001</t>
  </si>
  <si>
    <t>(716) 602-2288</t>
  </si>
  <si>
    <t>JOEMAJOR4VT@GMAIL.COM</t>
  </si>
  <si>
    <t>WWW.JOEMAJORVT.COM</t>
  </si>
  <si>
    <t>MARC NEMETH</t>
  </si>
  <si>
    <t>ROYALTON</t>
  </si>
  <si>
    <t>(802) 369-8727</t>
  </si>
  <si>
    <t>MARC@NEMETHFORVTSENATE.COM</t>
  </si>
  <si>
    <t>WWW.NEMETHFORVTSENATE.COM</t>
  </si>
  <si>
    <t>JUSTIN TUTHILL</t>
  </si>
  <si>
    <t>POMFRET</t>
  </si>
  <si>
    <t>(802) 281-8918</t>
  </si>
  <si>
    <t>TUTHILLFORVERMONT@GMAIL.COM</t>
  </si>
  <si>
    <t>JUSTINTUTHILL.COM</t>
  </si>
  <si>
    <t>REBECCA WHITE</t>
  </si>
  <si>
    <t>159 HAZEN ST</t>
  </si>
  <si>
    <t>(802) 777-4517</t>
  </si>
  <si>
    <t>BECCAWHITE.VT@GMAIL.COM</t>
  </si>
  <si>
    <t>WWW.BECCAWHITEVT.COM</t>
  </si>
  <si>
    <t>STATE REPRESENTATIVE</t>
  </si>
  <si>
    <t>ROBIN SCHEU</t>
  </si>
  <si>
    <t>1459 MUNGER ST</t>
  </si>
  <si>
    <t>(802) 388-1460</t>
  </si>
  <si>
    <t>SCHEUFORMIDDLEBURY@GMAIL.COM</t>
  </si>
  <si>
    <t>AMY SHELDON</t>
  </si>
  <si>
    <t>PO BOX 311</t>
  </si>
  <si>
    <t>EAST MIDDLEBURY</t>
  </si>
  <si>
    <t>05740</t>
  </si>
  <si>
    <t>(802) 388-9278</t>
  </si>
  <si>
    <t>REPSHELDON@COMCAST.NET</t>
  </si>
  <si>
    <t>ADD 2</t>
  </si>
  <si>
    <t>PETER CONLON</t>
  </si>
  <si>
    <t>CORNWALL</t>
  </si>
  <si>
    <t>33 WEST ST</t>
  </si>
  <si>
    <t>(802) 462-3134</t>
  </si>
  <si>
    <t>PETERC@SHOREHAM.NET</t>
  </si>
  <si>
    <t>ADD 3</t>
  </si>
  <si>
    <t>MATT BIRONG</t>
  </si>
  <si>
    <t>VERGENNES</t>
  </si>
  <si>
    <t>20 VICTORY ST</t>
  </si>
  <si>
    <t>05491</t>
  </si>
  <si>
    <t>(802) 310-7047</t>
  </si>
  <si>
    <t>MATT@MATTBIRONG.COM</t>
  </si>
  <si>
    <t>DIANE LANPHER</t>
  </si>
  <si>
    <t>P O BOX 165</t>
  </si>
  <si>
    <t>(802) 877-2230</t>
  </si>
  <si>
    <t>DIANELANPHER@HOTMAIL.COM</t>
  </si>
  <si>
    <t>ADD 4</t>
  </si>
  <si>
    <t>JEANNE ALBERT</t>
  </si>
  <si>
    <t>LINCOLN</t>
  </si>
  <si>
    <t>PO BOX 415</t>
  </si>
  <si>
    <t>(802) 683-8875</t>
  </si>
  <si>
    <t>JEANNE4VERMONT@GMAIL.COM</t>
  </si>
  <si>
    <t>MARI CORDES</t>
  </si>
  <si>
    <t>21 MAIN ST, C</t>
  </si>
  <si>
    <t>(802) 989-9267</t>
  </si>
  <si>
    <t>MARI.VERMONT@GMAIL.COM</t>
  </si>
  <si>
    <t>HERB OLSON</t>
  </si>
  <si>
    <t>4577 IRELAND RD</t>
  </si>
  <si>
    <t>HERB.OLSON123@GMAIL.COM</t>
  </si>
  <si>
    <t>ADD 5</t>
  </si>
  <si>
    <t>JUBILEE MCGILL</t>
  </si>
  <si>
    <t>BRIDPORT</t>
  </si>
  <si>
    <t>3056 VT ROUTE 22A</t>
  </si>
  <si>
    <t>05734</t>
  </si>
  <si>
    <t>(802) 382-0040</t>
  </si>
  <si>
    <t>JUBILEEMCGILL.COM</t>
  </si>
  <si>
    <t>JONATHAN COOPER</t>
  </si>
  <si>
    <t>POWNAL</t>
  </si>
  <si>
    <t>2240 POWNAL RD N PO BOX 141</t>
  </si>
  <si>
    <t>05261</t>
  </si>
  <si>
    <t>(617) 447-3475</t>
  </si>
  <si>
    <t>TEAM@COOPERFORVERMONT.COM</t>
  </si>
  <si>
    <t>COOPERFOR VERMONT.COM</t>
  </si>
  <si>
    <t>BEN 2</t>
  </si>
  <si>
    <t>TIMOTHY R. CORCORAN II</t>
  </si>
  <si>
    <t>8 COREY LN</t>
  </si>
  <si>
    <t>TIMOTHYCORCORAN@COMCAST.NET</t>
  </si>
  <si>
    <t>ASHER EDELSON</t>
  </si>
  <si>
    <t>301 ELM STREET</t>
  </si>
  <si>
    <t>(802) 310-1864</t>
  </si>
  <si>
    <t>DIVINUMS@GMAIL.COM</t>
  </si>
  <si>
    <t>ASHEREDELSON.COM</t>
  </si>
  <si>
    <t>WILLIAM "WILL" GREER</t>
  </si>
  <si>
    <t>1 COLLEGE DR</t>
  </si>
  <si>
    <t>WILLIAMGREERVT@GMAIL.COM</t>
  </si>
  <si>
    <t>WILLIAMGREERVT.COM</t>
  </si>
  <si>
    <t>LEON JOHNSON</t>
  </si>
  <si>
    <t>15 MATTESON RD</t>
  </si>
  <si>
    <t>N BENNINGTON</t>
  </si>
  <si>
    <t>05257</t>
  </si>
  <si>
    <t>BEN 3</t>
  </si>
  <si>
    <t>DAVID K. DURFEE</t>
  </si>
  <si>
    <t>SHAFTSBURY</t>
  </si>
  <si>
    <t>616 VT ROUTE 7A</t>
  </si>
  <si>
    <t>05262</t>
  </si>
  <si>
    <t>(802) 440-0936</t>
  </si>
  <si>
    <t>DURFEEFORVERMONT@GMAIL.COM</t>
  </si>
  <si>
    <t>WWW.DURFEEFORVERMONT.COM</t>
  </si>
  <si>
    <t>BEN 4</t>
  </si>
  <si>
    <t>ROBERT HUNTER</t>
  </si>
  <si>
    <t>7947 MAIN ST</t>
  </si>
  <si>
    <t>(802) 683-8945</t>
  </si>
  <si>
    <t>RAHJR64@GMAIL.COM</t>
  </si>
  <si>
    <t>KATHLEEN JAMES</t>
  </si>
  <si>
    <t>PO BOX 1044</t>
  </si>
  <si>
    <t>(802) 733-1435</t>
  </si>
  <si>
    <t>KATHJAMES4STATEREP@GMAIL.COM</t>
  </si>
  <si>
    <t>HTTPS://KATHJAMESFORSTATEREP.COM/</t>
  </si>
  <si>
    <t>BEN 5</t>
  </si>
  <si>
    <t>JIM CARROLL</t>
  </si>
  <si>
    <t>106 SCHOOL ST, 1</t>
  </si>
  <si>
    <t>MICHAEL NIGRO</t>
  </si>
  <si>
    <t>125 HILLSIDE ST</t>
  </si>
  <si>
    <t>NIGRO.VT@GMAIL.COM</t>
  </si>
  <si>
    <t>NIGROFORBENNINGTON.COM</t>
  </si>
  <si>
    <t>BEN RUT</t>
  </si>
  <si>
    <t>MIKE RICE</t>
  </si>
  <si>
    <t>DORSET</t>
  </si>
  <si>
    <t>PO BOX 702</t>
  </si>
  <si>
    <t>05251</t>
  </si>
  <si>
    <t>(802) 265-0924</t>
  </si>
  <si>
    <t>MIKE@MIKERICEVT.COM</t>
  </si>
  <si>
    <t>WWW.MIKERICEVT.COM</t>
  </si>
  <si>
    <t>CAL 1</t>
  </si>
  <si>
    <t>BOBBY FARLICE-RUBIO</t>
  </si>
  <si>
    <t>BARNET</t>
  </si>
  <si>
    <t>PO BOX 34</t>
  </si>
  <si>
    <t>MCINDOE FALLS</t>
  </si>
  <si>
    <t>05050</t>
  </si>
  <si>
    <t>(802) 745-7910</t>
  </si>
  <si>
    <t>BOBBY@BOBBY.VOTE</t>
  </si>
  <si>
    <t>BOBBY.VOTE</t>
  </si>
  <si>
    <t>CAL 2</t>
  </si>
  <si>
    <t>SABRINA MORRISON</t>
  </si>
  <si>
    <t>HARDWICK</t>
  </si>
  <si>
    <t>273 PORTER BROOK RD</t>
  </si>
  <si>
    <t>EAST HARDWICK</t>
  </si>
  <si>
    <t>05836</t>
  </si>
  <si>
    <t>(802) 472-1010</t>
  </si>
  <si>
    <t>SABRINA@MORRISON.MOBI</t>
  </si>
  <si>
    <t>CAL 3</t>
  </si>
  <si>
    <t>EILEEN BOLAND</t>
  </si>
  <si>
    <t>WHEELOCK</t>
  </si>
  <si>
    <t>4121 TAMPICO RD</t>
  </si>
  <si>
    <t>DANVILLE</t>
  </si>
  <si>
    <t>05828</t>
  </si>
  <si>
    <t>DENNIS LABOUNTY</t>
  </si>
  <si>
    <t>LYNDON</t>
  </si>
  <si>
    <t>293 COTTON RD</t>
  </si>
  <si>
    <t>LYNDONVILLE</t>
  </si>
  <si>
    <t>05851</t>
  </si>
  <si>
    <t>CAL ESX</t>
  </si>
  <si>
    <t>R. SCOTT CAMPBELL</t>
  </si>
  <si>
    <t>SAINT JOHNSBURY</t>
  </si>
  <si>
    <t>761 CROW HILL RD</t>
  </si>
  <si>
    <t>05819</t>
  </si>
  <si>
    <t>(802) 595-5580</t>
  </si>
  <si>
    <t>SCOTT@CAMPBELLFORVERMONT.COM</t>
  </si>
  <si>
    <t>CAMPBELLFORVERMONT.COM</t>
  </si>
  <si>
    <t>FRANK EMPSALL</t>
  </si>
  <si>
    <t>99 UNDERCLYFFE RD</t>
  </si>
  <si>
    <t>(315) 771-9630</t>
  </si>
  <si>
    <t>FRANKAEMPSALL@AIM.COM</t>
  </si>
  <si>
    <t>CAL WAS</t>
  </si>
  <si>
    <t>THOMAS "TOMZ" ZIOBROWSKI</t>
  </si>
  <si>
    <t>P. O. BOX 75</t>
  </si>
  <si>
    <t>(802) 279-5986</t>
  </si>
  <si>
    <t>TOMZ@ZIOBROWSKIFORVT.COM</t>
  </si>
  <si>
    <t>WWW.ZIOBROWSKIFORVT.COM</t>
  </si>
  <si>
    <t>CHI 1</t>
  </si>
  <si>
    <t>JANA BROWN</t>
  </si>
  <si>
    <t>PO BOX 66</t>
  </si>
  <si>
    <t>(802) 999-4333</t>
  </si>
  <si>
    <t>JANABROWNFORSTATEREP@GMAIL.COM</t>
  </si>
  <si>
    <t>JANABROWNFORVT.COM</t>
  </si>
  <si>
    <t>CHI 10</t>
  </si>
  <si>
    <t>18 BARRETT ST 180 MARKET ST</t>
  </si>
  <si>
    <t>(802) 391-4095</t>
  </si>
  <si>
    <t>KATENUGENT@GMAIL.COM</t>
  </si>
  <si>
    <t>WWW.KATENUGENT.ORG</t>
  </si>
  <si>
    <t>CHI 11</t>
  </si>
  <si>
    <t>BRIAN MINIER</t>
  </si>
  <si>
    <t>71 MEADOW RD</t>
  </si>
  <si>
    <t>(802) 777-9647</t>
  </si>
  <si>
    <t>MINIER4VTHOUSE@GMAIL.COM</t>
  </si>
  <si>
    <t>CHI 12</t>
  </si>
  <si>
    <t>MARTIN LALONDE</t>
  </si>
  <si>
    <t>304 FOUR SISTERS RD</t>
  </si>
  <si>
    <t>CHI 13</t>
  </si>
  <si>
    <t>DALE AZARIA</t>
  </si>
  <si>
    <t>792 SOUTH PROSPECT ST</t>
  </si>
  <si>
    <t>(802) 735-7359</t>
  </si>
  <si>
    <t>DALEAZARIAVT@GMAIL.COM</t>
  </si>
  <si>
    <t>TIFF BLUEMLE</t>
  </si>
  <si>
    <t>160 LOCUST TER</t>
  </si>
  <si>
    <t>(802) 393-8171</t>
  </si>
  <si>
    <t>TIFF@TIFFBLUEMLE.COM</t>
  </si>
  <si>
    <t>WWW.TIFFBLUEMLE.COM</t>
  </si>
  <si>
    <t>BRAM KLEPPNER</t>
  </si>
  <si>
    <t>469 SOUTH WILLARD ST</t>
  </si>
  <si>
    <t>(803) 448-5057</t>
  </si>
  <si>
    <t>BRAM@BRAMVT.COM</t>
  </si>
  <si>
    <t>WWW.BRAMVT.COM</t>
  </si>
  <si>
    <t>LARRY LEWACK</t>
  </si>
  <si>
    <t>51 CAROLINE ST</t>
  </si>
  <si>
    <t>(802) 310-0848</t>
  </si>
  <si>
    <t>VEEPDIRECT@GMAIL.COM</t>
  </si>
  <si>
    <t>CHI 14</t>
  </si>
  <si>
    <t>BARBARA RACHELSON</t>
  </si>
  <si>
    <t>205 SUMMIT ST</t>
  </si>
  <si>
    <t>(802) 373-0846</t>
  </si>
  <si>
    <t>BARBARA.RACHELSON@GMAIL.COM</t>
  </si>
  <si>
    <t>BARBARARACHELSONVT.COM</t>
  </si>
  <si>
    <t>MARY-KATHERINE STONE</t>
  </si>
  <si>
    <t>(205) 353-2142</t>
  </si>
  <si>
    <t>STONEFORVERMONT@GMAIL.COM</t>
  </si>
  <si>
    <t>STONEFORVERMONT.COM</t>
  </si>
  <si>
    <t>CHI 15</t>
  </si>
  <si>
    <t>BRIAN CINA</t>
  </si>
  <si>
    <t>12 ISHAM ST, 1/2</t>
  </si>
  <si>
    <t>(802) 233-9131</t>
  </si>
  <si>
    <t>CINAFORHOUSE@GMAIL.COM</t>
  </si>
  <si>
    <t>WWW.CINAFORHOUSE.COM</t>
  </si>
  <si>
    <t>TROY HEADRICK</t>
  </si>
  <si>
    <t>75 BILODEAU CT</t>
  </si>
  <si>
    <t>(802) 922-3524</t>
  </si>
  <si>
    <t>TROYHEADRICKVT@GMAIL.COM</t>
  </si>
  <si>
    <t>TROYHEADRICK.COM</t>
  </si>
  <si>
    <t>CHI 16</t>
  </si>
  <si>
    <t>JILL KROWINSKI</t>
  </si>
  <si>
    <t>PO BOX 13</t>
  </si>
  <si>
    <t>(802) 391-4309</t>
  </si>
  <si>
    <t>JILLFORSTATEREP@GMAIL.COM</t>
  </si>
  <si>
    <t>WWW.JILLKROWINSKI.COM</t>
  </si>
  <si>
    <t>KATE LOGAN</t>
  </si>
  <si>
    <t>37 BRIGHT ST, 109</t>
  </si>
  <si>
    <t>(802) 391-0892</t>
  </si>
  <si>
    <t>KATELOGANFORHOUSE@GMAIL.COM</t>
  </si>
  <si>
    <t>KATELOGANFORHOUSE.COM</t>
  </si>
  <si>
    <t>CHI 17</t>
  </si>
  <si>
    <t>MISSA ALOISI</t>
  </si>
  <si>
    <t>14 STRONG ST</t>
  </si>
  <si>
    <t>(802) 448-2625</t>
  </si>
  <si>
    <t>ABBEY DUKE</t>
  </si>
  <si>
    <t>82 VILLAGE GRN</t>
  </si>
  <si>
    <t>(802) 324-7998</t>
  </si>
  <si>
    <t>DUKE.ABBEY@GMAIL.COM</t>
  </si>
  <si>
    <t>WWW.ABBEYDUKE.COM</t>
  </si>
  <si>
    <t>CHI 18</t>
  </si>
  <si>
    <t>ROBERT J. HOOPER</t>
  </si>
  <si>
    <t>3 GREY MEADOW DR</t>
  </si>
  <si>
    <t>(802) 363-5842</t>
  </si>
  <si>
    <t>STATEREPHOOPER@GMAIL.COM</t>
  </si>
  <si>
    <t>WWW.BOBHOOPER.COM</t>
  </si>
  <si>
    <t>CAROL ODE</t>
  </si>
  <si>
    <t>229 APPLETREE POINT RD</t>
  </si>
  <si>
    <t>(802) 238-6252</t>
  </si>
  <si>
    <t>ODE.CAROL@GMAIL.COM</t>
  </si>
  <si>
    <t>CHI 19</t>
  </si>
  <si>
    <t>SARITA AUSTIN</t>
  </si>
  <si>
    <t>285 CROOKED CREEK RD</t>
  </si>
  <si>
    <t>(802) 310-4698</t>
  </si>
  <si>
    <t>SARITAAUSTIN@GMAIL.COM</t>
  </si>
  <si>
    <t>WENDY CRITCHLOW</t>
  </si>
  <si>
    <t>435 COLONIAL DR</t>
  </si>
  <si>
    <t>(802) 999-3707</t>
  </si>
  <si>
    <t>GLENCRITCHLOW@GMAIL.COM</t>
  </si>
  <si>
    <t>CHI 2</t>
  </si>
  <si>
    <t>ANGELA ARSENAULT</t>
  </si>
  <si>
    <t>PO BOX 1102</t>
  </si>
  <si>
    <t>ANGELA@ANGELAFORWILLISTON.COM</t>
  </si>
  <si>
    <t>WWW.ANGELAFORWILLISTON.COM</t>
  </si>
  <si>
    <t>ERIN BRADY</t>
  </si>
  <si>
    <t>48 BROOKSIDE DR</t>
  </si>
  <si>
    <t>CONTACT@ERINBRADYFORWILLISTON.COM</t>
  </si>
  <si>
    <t>WWW.ERINBRADYFORWILLISTON.COM</t>
  </si>
  <si>
    <t>CHI 20</t>
  </si>
  <si>
    <t>DOUG BISHOP</t>
  </si>
  <si>
    <t>617 OAK CIR</t>
  </si>
  <si>
    <t>(802) 734-4295</t>
  </si>
  <si>
    <t>BISHOP4VT@GMAIL.COM</t>
  </si>
  <si>
    <t>GAYLE PEZZO</t>
  </si>
  <si>
    <t>110 WALDEN RD</t>
  </si>
  <si>
    <t>(516) 410-0497</t>
  </si>
  <si>
    <t>(802) 448-0497</t>
  </si>
  <si>
    <t>GPEZZO4VTHOUSE@GMAIL.COM</t>
  </si>
  <si>
    <t>PEZZO4VTHOUSE.COM</t>
  </si>
  <si>
    <t>CHI 21</t>
  </si>
  <si>
    <t>DAISY BERBECO</t>
  </si>
  <si>
    <t>60 LECLAIR ST</t>
  </si>
  <si>
    <t>(802) 391-4112</t>
  </si>
  <si>
    <t>DAISYBERBECOVT@GMAIL.COM</t>
  </si>
  <si>
    <t>WWW..DAISYFORWINOOSKI.COM</t>
  </si>
  <si>
    <t>NICK BROWNELL</t>
  </si>
  <si>
    <t>20 W CANAL ST, 124</t>
  </si>
  <si>
    <t>(518) 605-5442</t>
  </si>
  <si>
    <t>WINOOSKINICK@GMAIL.COM</t>
  </si>
  <si>
    <t>CHLOE TOMLINSON</t>
  </si>
  <si>
    <t>PO BOX 353</t>
  </si>
  <si>
    <t>(802) 465-1710</t>
  </si>
  <si>
    <t>CHLOEFORWINOOSKI@GMAIL.COM</t>
  </si>
  <si>
    <t>WWW.CHLOEFORWINOOSKI.ORG</t>
  </si>
  <si>
    <t>CHI 22</t>
  </si>
  <si>
    <t>KAREN DOLAN</t>
  </si>
  <si>
    <t>ESSEX JUNCTION CITY</t>
  </si>
  <si>
    <t>28 JACKSON ST</t>
  </si>
  <si>
    <t>ESSEX JUNCTION</t>
  </si>
  <si>
    <t>KAREN@DOLANFORVTHOUSE.COM</t>
  </si>
  <si>
    <t>WWW.DOLANFORVTHOUSE.COM</t>
  </si>
  <si>
    <t>LORI HOUGHTON</t>
  </si>
  <si>
    <t>40 SCHOOL ST</t>
  </si>
  <si>
    <t>(802) 373-0599</t>
  </si>
  <si>
    <t>HOUGHTON.LORI@GMAIL.COM</t>
  </si>
  <si>
    <t>WWW.LORIHOUGHTON.COM</t>
  </si>
  <si>
    <t>CHI 23</t>
  </si>
  <si>
    <t>LEONORA DODGE</t>
  </si>
  <si>
    <t>PO BOX 8150</t>
  </si>
  <si>
    <t>(802) 871-5449</t>
  </si>
  <si>
    <t>LEONORA4VERMONT@GMAIL.COM</t>
  </si>
  <si>
    <t>GOLRANG "REY" GAROFANO</t>
  </si>
  <si>
    <t>12 SAXONHOLLOW DR</t>
  </si>
  <si>
    <t>(802) 922-3311</t>
  </si>
  <si>
    <t>REYGAROFANO@GMAIL.COM</t>
  </si>
  <si>
    <t>CHI 24</t>
  </si>
  <si>
    <t>ALYSSA BLACK</t>
  </si>
  <si>
    <t>PO BOX 9141</t>
  </si>
  <si>
    <t>(802) 598-1026</t>
  </si>
  <si>
    <t>ALYSSAHBLACK@GMAIL.COM</t>
  </si>
  <si>
    <t>CHI 25</t>
  </si>
  <si>
    <t>JULIA ANDREWS</t>
  </si>
  <si>
    <t>WESTFORD</t>
  </si>
  <si>
    <t>PO BOX 33</t>
  </si>
  <si>
    <t>05494</t>
  </si>
  <si>
    <t>(802) 324-9273</t>
  </si>
  <si>
    <t>JULIA@ANDREWSFORVERMONT.COM</t>
  </si>
  <si>
    <t>WWW.ANDREWSFORVERMONT.COM</t>
  </si>
  <si>
    <t>CHI 3</t>
  </si>
  <si>
    <t>EDYE GRANING</t>
  </si>
  <si>
    <t>JERICHO</t>
  </si>
  <si>
    <t>44 MANSFIELD DRIVE</t>
  </si>
  <si>
    <t>05465</t>
  </si>
  <si>
    <t>(802) 899-3207</t>
  </si>
  <si>
    <t>EDYE.GRANING@GMAIL.COM</t>
  </si>
  <si>
    <t>TREVOR SQUIRRELL</t>
  </si>
  <si>
    <t>PO BOX 128</t>
  </si>
  <si>
    <t>UNDERHILL CENTER</t>
  </si>
  <si>
    <t>05490</t>
  </si>
  <si>
    <t>(802) 324-2601</t>
  </si>
  <si>
    <t>CHI 4</t>
  </si>
  <si>
    <t>PHIL POUECH</t>
  </si>
  <si>
    <t>67 NEW SOUTH FARM</t>
  </si>
  <si>
    <t>05461</t>
  </si>
  <si>
    <t>(802) 482-2060</t>
  </si>
  <si>
    <t>PPOUECH@GMAVT.NET</t>
  </si>
  <si>
    <t>CHI 5</t>
  </si>
  <si>
    <t>CHEA WATERS EVANS</t>
  </si>
  <si>
    <t>CHARLOTTE</t>
  </si>
  <si>
    <t>181 WINDSWEPT LN</t>
  </si>
  <si>
    <t>05445</t>
  </si>
  <si>
    <t>(917) 887-8231</t>
  </si>
  <si>
    <t>CHEAEVANS@GMAIL.COM</t>
  </si>
  <si>
    <t>CHI 6</t>
  </si>
  <si>
    <t>KATE LALLEY</t>
  </si>
  <si>
    <t>73 YACHT HAVEN DR</t>
  </si>
  <si>
    <t>(802) 985-2601</t>
  </si>
  <si>
    <t>CHI 7</t>
  </si>
  <si>
    <t>MICHAEL X. ASHOOH</t>
  </si>
  <si>
    <t>87 RAVINE CT</t>
  </si>
  <si>
    <t>(802) 324-9158</t>
  </si>
  <si>
    <t>SHAWN SWEENEY</t>
  </si>
  <si>
    <t>5061 SHELBURNE ROAD</t>
  </si>
  <si>
    <t>(802) 343-0775</t>
  </si>
  <si>
    <t>SHAWNFORHOUSEREP@GMAIL.COM</t>
  </si>
  <si>
    <t>CHI 8</t>
  </si>
  <si>
    <t>BRIDGET MARIE BURKHARDT</t>
  </si>
  <si>
    <t>PO BOX 9383</t>
  </si>
  <si>
    <t>(802) 660-3648</t>
  </si>
  <si>
    <t>BURKHARDTFORVT@GMAIL.COM</t>
  </si>
  <si>
    <t>N/A</t>
  </si>
  <si>
    <t>CHI 9</t>
  </si>
  <si>
    <t>EMILIE KRASNOW</t>
  </si>
  <si>
    <t>156 HAYES AVE</t>
  </si>
  <si>
    <t>(802) 922-5885</t>
  </si>
  <si>
    <t>EMILIE@EMILIEKRASNOW.COM</t>
  </si>
  <si>
    <t>EMILIEKRASNOW.COM</t>
  </si>
  <si>
    <t>CHI FRA</t>
  </si>
  <si>
    <t>HENRY A. BONGES III</t>
  </si>
  <si>
    <t>MILTON</t>
  </si>
  <si>
    <t>5 JACKSON LN</t>
  </si>
  <si>
    <t>05468</t>
  </si>
  <si>
    <t>(802) 578-1682</t>
  </si>
  <si>
    <t>(802) 893-4224</t>
  </si>
  <si>
    <t>HENRY.CAMPAIGN.VT@GMAIL.COM</t>
  </si>
  <si>
    <t>LONNIE POLAND</t>
  </si>
  <si>
    <t>63 ARROWHEAD AVE</t>
  </si>
  <si>
    <t>(802) 373-5319</t>
  </si>
  <si>
    <t>LONNIEPOLAND.COM</t>
  </si>
  <si>
    <t>FRA 3</t>
  </si>
  <si>
    <t>MIKE MCCARTHY</t>
  </si>
  <si>
    <t>SAINT ALBANS CITY</t>
  </si>
  <si>
    <t>113 BANK ST</t>
  </si>
  <si>
    <t>05478</t>
  </si>
  <si>
    <t>FRA 7</t>
  </si>
  <si>
    <t>HEATHER MOORE</t>
  </si>
  <si>
    <t>ENOSBURGH</t>
  </si>
  <si>
    <t>341 PLEASANT ST</t>
  </si>
  <si>
    <t>05450</t>
  </si>
  <si>
    <t>(802) 782-2519</t>
  </si>
  <si>
    <t>HMOORE0511@GMAIL.COM</t>
  </si>
  <si>
    <t>MOORE4HOUSEVT.COM</t>
  </si>
  <si>
    <t>FRA 8</t>
  </si>
  <si>
    <t>ZACH SCHEFFLER</t>
  </si>
  <si>
    <t>PO BOX 327</t>
  </si>
  <si>
    <t>ST ALBANS</t>
  </si>
  <si>
    <t>05481</t>
  </si>
  <si>
    <t>GI CHI</t>
  </si>
  <si>
    <t>JOSIE LEAVITT</t>
  </si>
  <si>
    <t>GRAND ISLE</t>
  </si>
  <si>
    <t>PO BOX 96</t>
  </si>
  <si>
    <t>05458</t>
  </si>
  <si>
    <t>LUKE RICHTER</t>
  </si>
  <si>
    <t>ALBURGH</t>
  </si>
  <si>
    <t>47 JENNY LN</t>
  </si>
  <si>
    <t>05440</t>
  </si>
  <si>
    <t>(802) 922-6726</t>
  </si>
  <si>
    <t>LAM 2</t>
  </si>
  <si>
    <t>DANIEL NOYES</t>
  </si>
  <si>
    <t>WOLCOTT</t>
  </si>
  <si>
    <t>1394 RICHARD WOOLCUTT RD</t>
  </si>
  <si>
    <t>05680</t>
  </si>
  <si>
    <t>(802) 730-7171</t>
  </si>
  <si>
    <t>DAN@STREAMBANKS.ORG</t>
  </si>
  <si>
    <t>DANNOYESVT.COM</t>
  </si>
  <si>
    <t>JIM RYAN</t>
  </si>
  <si>
    <t>3991 EAST HILL RD WOLCOTT</t>
  </si>
  <si>
    <t>(802) 888-9909</t>
  </si>
  <si>
    <t>WCHOLLOW@HOTMAIL.COM</t>
  </si>
  <si>
    <t>LAM 3</t>
  </si>
  <si>
    <t>LUCY BOYDEN</t>
  </si>
  <si>
    <t>CAMBRIDGE</t>
  </si>
  <si>
    <t>2439 IRON GATE RD</t>
  </si>
  <si>
    <t>05444</t>
  </si>
  <si>
    <t>(802) 923-6379</t>
  </si>
  <si>
    <t>LUCYMBOYDEN@GMAIL.COM</t>
  </si>
  <si>
    <t>LUCYBOYDENVT.COM</t>
  </si>
  <si>
    <t>LAM WAS</t>
  </si>
  <si>
    <t>DAVID YACOVONE</t>
  </si>
  <si>
    <t>MORRISTOWN</t>
  </si>
  <si>
    <t>28 MANSFIELD AVE</t>
  </si>
  <si>
    <t>MORRISVILLE</t>
  </si>
  <si>
    <t>05661</t>
  </si>
  <si>
    <t>(802) 730-0483</t>
  </si>
  <si>
    <t>DAVID.YACOVONE@GMAIL.COM</t>
  </si>
  <si>
    <t>CARL DEMROW</t>
  </si>
  <si>
    <t>CORINTH</t>
  </si>
  <si>
    <t>PO BOX 531</t>
  </si>
  <si>
    <t>05039</t>
  </si>
  <si>
    <t>(802) 505-1867</t>
  </si>
  <si>
    <t>DEMROWFORVTHOUSE@GMAIL.COM</t>
  </si>
  <si>
    <t>CARLDEMROW.COM</t>
  </si>
  <si>
    <t>ORA 2</t>
  </si>
  <si>
    <t>MONIQUE PRIESTLEY</t>
  </si>
  <si>
    <t>PO BOX 796</t>
  </si>
  <si>
    <t>(802) 449-2042</t>
  </si>
  <si>
    <t>TEAM@MONIQUEFORVERMONT.COM</t>
  </si>
  <si>
    <t>HTTPS://MONIQUEFORVERMONT.COM</t>
  </si>
  <si>
    <t>ORA WAS ADD</t>
  </si>
  <si>
    <t>JAY HOOPER</t>
  </si>
  <si>
    <t>RANDOLPH</t>
  </si>
  <si>
    <t>2998 VT ROUTE 66</t>
  </si>
  <si>
    <t>05061</t>
  </si>
  <si>
    <t>(802) 299-6371</t>
  </si>
  <si>
    <t>HOOPER4HOUSE@GMAIL.COM</t>
  </si>
  <si>
    <t>WWW.HOOPER4HOUSE.COM</t>
  </si>
  <si>
    <t>LARRY SATCOWITZ</t>
  </si>
  <si>
    <t>12 PROSPECT AVE</t>
  </si>
  <si>
    <t>05060</t>
  </si>
  <si>
    <t>(802) 249-2280</t>
  </si>
  <si>
    <t>LARRY@SATCOWITZ.COM</t>
  </si>
  <si>
    <t>ORL 4</t>
  </si>
  <si>
    <t>LEANNE HARPLE</t>
  </si>
  <si>
    <t>GLOVER</t>
  </si>
  <si>
    <t>857 PARKER RD</t>
  </si>
  <si>
    <t>W GLOVER</t>
  </si>
  <si>
    <t>05875</t>
  </si>
  <si>
    <t>(802) 586-0961</t>
  </si>
  <si>
    <t>HARPLEFORHOUSE@GMAIL.COM</t>
  </si>
  <si>
    <t>HARPLEFORHOUSE.COM</t>
  </si>
  <si>
    <t>DAVID KELLEY</t>
  </si>
  <si>
    <t>GREENSBORO</t>
  </si>
  <si>
    <t>1501 SHADOW LAKE RD</t>
  </si>
  <si>
    <t>CRAFTSBURY COMMON</t>
  </si>
  <si>
    <t>05827</t>
  </si>
  <si>
    <t>(802) 586-2588</t>
  </si>
  <si>
    <t>DAVIDKELLEY05602@GMAIL.COM</t>
  </si>
  <si>
    <t>DAVIDKELLEYFORHOUSE.COM</t>
  </si>
  <si>
    <t>RUT 2</t>
  </si>
  <si>
    <t>DAVE POTTER</t>
  </si>
  <si>
    <t>CLARENDON</t>
  </si>
  <si>
    <t>462 E TINMOUTH RD</t>
  </si>
  <si>
    <t>WEST RUTLAND</t>
  </si>
  <si>
    <t>05777</t>
  </si>
  <si>
    <t>(802) 438-5385</t>
  </si>
  <si>
    <t>SHADMTN@MSN.COM</t>
  </si>
  <si>
    <t>DAVEPOTTERVT.COM</t>
  </si>
  <si>
    <t>RUT 4</t>
  </si>
  <si>
    <t>ANNA TADIO</t>
  </si>
  <si>
    <t>RUTLAND CITY</t>
  </si>
  <si>
    <t>PO BOX 14</t>
  </si>
  <si>
    <t>05701</t>
  </si>
  <si>
    <t>(802) 779-4621</t>
  </si>
  <si>
    <t>ANNATADIOFORSTATEREP@GMAIL.COM</t>
  </si>
  <si>
    <t>@ANNATADIOFORVERMONT</t>
  </si>
  <si>
    <t>RUT 6</t>
  </si>
  <si>
    <t>MARY E. HOWARD</t>
  </si>
  <si>
    <t>PO BOX 6592</t>
  </si>
  <si>
    <t>JMH17@COMCAST.NET</t>
  </si>
  <si>
    <t>RUT 7</t>
  </si>
  <si>
    <t>WILLIAM NOTTE</t>
  </si>
  <si>
    <t>8 ORCHARD DR</t>
  </si>
  <si>
    <t>(802) 779-6369</t>
  </si>
  <si>
    <t>WILLNOTTE@GMAIL.COM</t>
  </si>
  <si>
    <t>RUT 9</t>
  </si>
  <si>
    <t>STEPHANIE ZAK JEROME</t>
  </si>
  <si>
    <t>BRANDON</t>
  </si>
  <si>
    <t>PO BOX 65</t>
  </si>
  <si>
    <t>05733</t>
  </si>
  <si>
    <t>(802) 683-8209</t>
  </si>
  <si>
    <t>STEPHANIEJEROMEVT@GMAIL.COM</t>
  </si>
  <si>
    <t>WWW.STEPHANIEJEROMEVT.COM</t>
  </si>
  <si>
    <t>RUT BEN</t>
  </si>
  <si>
    <t>ROBIN CHESNUT-TANGERMAN</t>
  </si>
  <si>
    <t>MIDDLETOWN SPRINGS</t>
  </si>
  <si>
    <t>72 SUNDOG LN</t>
  </si>
  <si>
    <t>05757</t>
  </si>
  <si>
    <t>(802) 282-5535</t>
  </si>
  <si>
    <t>ROBINFORREP@GMAIL.COM</t>
  </si>
  <si>
    <t>ROBINFORREP.COM</t>
  </si>
  <si>
    <t>RUT WDR</t>
  </si>
  <si>
    <t>ADRIENNE RAYMOND</t>
  </si>
  <si>
    <t>SHREWSBURY</t>
  </si>
  <si>
    <t>2318 LOTTERY RD</t>
  </si>
  <si>
    <t>05738</t>
  </si>
  <si>
    <t>(802) 353-0973</t>
  </si>
  <si>
    <t>RAYMOND@VERMONTEL.NET</t>
  </si>
  <si>
    <t>WAS 2</t>
  </si>
  <si>
    <t>DARA TORRE</t>
  </si>
  <si>
    <t>MORETOWN</t>
  </si>
  <si>
    <t>05660</t>
  </si>
  <si>
    <t>(802) 793-3575</t>
  </si>
  <si>
    <t>DARATORREVT@GMAIL.COM</t>
  </si>
  <si>
    <t>DARATORREVT.COM</t>
  </si>
  <si>
    <t>CANDICE WHITE</t>
  </si>
  <si>
    <t>WAITSFIELD</t>
  </si>
  <si>
    <t>PO BOX 1351</t>
  </si>
  <si>
    <t>05673</t>
  </si>
  <si>
    <t>(802) 578-2294</t>
  </si>
  <si>
    <t>CANDICEWHITE4VT@GMAIL.COM</t>
  </si>
  <si>
    <t>TBD</t>
  </si>
  <si>
    <t>WAS 3</t>
  </si>
  <si>
    <t>EDWARD "TEDDY" WASZAZAK</t>
  </si>
  <si>
    <t>37 JEFFERSON ST, 1</t>
  </si>
  <si>
    <t>(781) 219-8770</t>
  </si>
  <si>
    <t>TWASZAZAK@GMAIL.COM</t>
  </si>
  <si>
    <t>JONATHAN WILLIAMS</t>
  </si>
  <si>
    <t>8 MARCELL AVE</t>
  </si>
  <si>
    <t>(802) 222-1656</t>
  </si>
  <si>
    <t>JONATHAN@FORBARRE.COM</t>
  </si>
  <si>
    <t>WAS 4</t>
  </si>
  <si>
    <t>CONOR CASEY</t>
  </si>
  <si>
    <t>2 MECHANIC ST, UNIT 3</t>
  </si>
  <si>
    <t>(802) 793-7930</t>
  </si>
  <si>
    <t>CONOR33@GMAIL.COM</t>
  </si>
  <si>
    <t>KATE MCCANN</t>
  </si>
  <si>
    <t>82 TRILLIUM HL</t>
  </si>
  <si>
    <t>(802) 318-3739</t>
  </si>
  <si>
    <t>KMCCANNU32@GMAIL.COM</t>
  </si>
  <si>
    <t>WAS 5</t>
  </si>
  <si>
    <t>ELANOR "ELA" CHAPIN</t>
  </si>
  <si>
    <t>EAST MONTPELIER</t>
  </si>
  <si>
    <t>(802) 522-0242</t>
  </si>
  <si>
    <t>(802) 552-0242</t>
  </si>
  <si>
    <t>ELA@ELACHAPINVT.COM</t>
  </si>
  <si>
    <t>WWW.ELACHAPINVT.COM</t>
  </si>
  <si>
    <t>WAS 6</t>
  </si>
  <si>
    <t>MARC MIHALY</t>
  </si>
  <si>
    <t>CALAIS</t>
  </si>
  <si>
    <t>PO BOX 119</t>
  </si>
  <si>
    <t>EAST CALAIS</t>
  </si>
  <si>
    <t>05650</t>
  </si>
  <si>
    <t>(802) 454-1070</t>
  </si>
  <si>
    <t>MMIHALY@LEG.STATE.VT.US</t>
  </si>
  <si>
    <t>MARCMIHALY.COM</t>
  </si>
  <si>
    <t>WAS CHI</t>
  </si>
  <si>
    <t>ELIZABETH BROWN</t>
  </si>
  <si>
    <t>WATERBURY</t>
  </si>
  <si>
    <t>2360 PERRY HILL RD</t>
  </si>
  <si>
    <t>05676</t>
  </si>
  <si>
    <t>(802) 279-8328</t>
  </si>
  <si>
    <t>EJBROWN8@GMAIL.COM</t>
  </si>
  <si>
    <t>WWW.ELIZABETHBROWNFORVERMONT.COM</t>
  </si>
  <si>
    <t>THOMAS STEVENS</t>
  </si>
  <si>
    <t>12 WINOOSKI ST</t>
  </si>
  <si>
    <t>(802) 244-4161</t>
  </si>
  <si>
    <t>TOM@STEVENSVERMONT.COM</t>
  </si>
  <si>
    <t>WWW.STEVENSVERMONT.COM</t>
  </si>
  <si>
    <t>1461 PERRY HILL RD</t>
  </si>
  <si>
    <t>(802) 585-5202</t>
  </si>
  <si>
    <t>THERESA.WOOD@COMCAST.NET</t>
  </si>
  <si>
    <t>WAS ORA</t>
  </si>
  <si>
    <t>MELISSA BATTAH</t>
  </si>
  <si>
    <t>BARRE TOWN</t>
  </si>
  <si>
    <t>3 SILVER CIR</t>
  </si>
  <si>
    <t>(802) 595-9912</t>
  </si>
  <si>
    <t>MELISSAFORBARRETOWN@GMAIL.COM</t>
  </si>
  <si>
    <t>WWW.MELISSABATTAHVT.COM</t>
  </si>
  <si>
    <t>WDH 1</t>
  </si>
  <si>
    <t>ZON EASTES</t>
  </si>
  <si>
    <t>GUILFORD</t>
  </si>
  <si>
    <t>159 YEAW RD</t>
  </si>
  <si>
    <t>05301</t>
  </si>
  <si>
    <t>(802) 380-9550</t>
  </si>
  <si>
    <t>ZONEASTESVT@GMAIL.COM</t>
  </si>
  <si>
    <t>ZONEASTESVT.COM</t>
  </si>
  <si>
    <t>JASON HERRON</t>
  </si>
  <si>
    <t>501 LAKERIDGE RD</t>
  </si>
  <si>
    <t>(802) 251-5103</t>
  </si>
  <si>
    <t>JASONHERRONVT@GMAIL.COM</t>
  </si>
  <si>
    <t>WDH 3</t>
  </si>
  <si>
    <t>MICHELLE BOS-LUN</t>
  </si>
  <si>
    <t>WESTMINSTER</t>
  </si>
  <si>
    <t>94 CCC RD WESTMINSTER</t>
  </si>
  <si>
    <t>05158</t>
  </si>
  <si>
    <t>(802) 289-2495</t>
  </si>
  <si>
    <t>MICHELLEFORVT@GMAIL.COM</t>
  </si>
  <si>
    <t>LESLIE GOLDMAN</t>
  </si>
  <si>
    <t>ROCKINGHAM</t>
  </si>
  <si>
    <t>570 ROCKINGHAM HILL RD</t>
  </si>
  <si>
    <t>05101</t>
  </si>
  <si>
    <t>(802) 380-4285</t>
  </si>
  <si>
    <t>LESLIEGFORWINDHAM3@GMAIL.COM</t>
  </si>
  <si>
    <t>WDH 4</t>
  </si>
  <si>
    <t>MIKE MROWICKI</t>
  </si>
  <si>
    <t>PUTNEY</t>
  </si>
  <si>
    <t>299 S PINE BANKS RD</t>
  </si>
  <si>
    <t>05346</t>
  </si>
  <si>
    <t>WDH 5</t>
  </si>
  <si>
    <t>EMILY LONG</t>
  </si>
  <si>
    <t>NEWFANE</t>
  </si>
  <si>
    <t>239 WISWALL HILL RD</t>
  </si>
  <si>
    <t>05345</t>
  </si>
  <si>
    <t>(802) 365-7360</t>
  </si>
  <si>
    <t>EMILYJDLONG@GMAIL.COM</t>
  </si>
  <si>
    <t>WWW.EMILYLONGVT.COM</t>
  </si>
  <si>
    <t>WDH 6</t>
  </si>
  <si>
    <t>WHITINGHAM</t>
  </si>
  <si>
    <t>184 CORSE RD</t>
  </si>
  <si>
    <t>05361</t>
  </si>
  <si>
    <t>(802) 779-6826</t>
  </si>
  <si>
    <t>EMILY@HIPASTURES.COM</t>
  </si>
  <si>
    <t>WDH 7</t>
  </si>
  <si>
    <t>AMANDA ELLIS-THURBER</t>
  </si>
  <si>
    <t>BRATTLEBORO</t>
  </si>
  <si>
    <t>285 ABBOTT RD</t>
  </si>
  <si>
    <t>(802) 380-4029</t>
  </si>
  <si>
    <t>LILACRIDGE@COMCAST.NET</t>
  </si>
  <si>
    <t>EMILIE KORNHEISER</t>
  </si>
  <si>
    <t>PO BOX 2229</t>
  </si>
  <si>
    <t>05303</t>
  </si>
  <si>
    <t>(802) 246-1213</t>
  </si>
  <si>
    <t>EKORNHEISER@GMAIL.COM</t>
  </si>
  <si>
    <t>EMILIEKORNHEISER.ORG</t>
  </si>
  <si>
    <t>WDH 8</t>
  </si>
  <si>
    <t>MOLLIE S. BURKE</t>
  </si>
  <si>
    <t>62 WEST ST</t>
  </si>
  <si>
    <t>(802) 734-3519</t>
  </si>
  <si>
    <t>MOLLIEBURKEVT@GMAIL.COM</t>
  </si>
  <si>
    <t>MOLLIEBURKEVT.COM</t>
  </si>
  <si>
    <t>WDH 9</t>
  </si>
  <si>
    <t>DAVID GARTENSTEIN</t>
  </si>
  <si>
    <t>44 SYCAMORE ST</t>
  </si>
  <si>
    <t>(802) 689-0628</t>
  </si>
  <si>
    <t>GUSNLIZ@TOGETHER.NET</t>
  </si>
  <si>
    <t>IAN GOODNOW</t>
  </si>
  <si>
    <t>87 FROST ST, 2</t>
  </si>
  <si>
    <t>(802) 825-0995</t>
  </si>
  <si>
    <t>IANGOODNOWVT@GMAIL.COM</t>
  </si>
  <si>
    <t>IANGOODNOW.COM</t>
  </si>
  <si>
    <t>JOHN BARTHOLOMEW</t>
  </si>
  <si>
    <t>HARTLAND</t>
  </si>
  <si>
    <t>23 LINDEN ROAD</t>
  </si>
  <si>
    <t>05048</t>
  </si>
  <si>
    <t>(802) 230-6033</t>
  </si>
  <si>
    <t>JOHNBARTHOLOMEWVT@GMAIL.COM</t>
  </si>
  <si>
    <t>JOHNBARTHOLOMEW.ORG</t>
  </si>
  <si>
    <t>ELIZABETH BURROWS</t>
  </si>
  <si>
    <t>WEST WINDSOR</t>
  </si>
  <si>
    <t>PO BOX 485</t>
  </si>
  <si>
    <t>BROWNSVILLE</t>
  </si>
  <si>
    <t>05037</t>
  </si>
  <si>
    <t>(802) 484-3174</t>
  </si>
  <si>
    <t>ELIZABETH@ELIZABETHVT.COM</t>
  </si>
  <si>
    <t>WWW.ELIZABETHVT.COM</t>
  </si>
  <si>
    <t>WDR 2</t>
  </si>
  <si>
    <t>MARK D. YUENGLING</t>
  </si>
  <si>
    <t>WEATHERSFIELD</t>
  </si>
  <si>
    <t>531 KENDRICKS CORNER RD</t>
  </si>
  <si>
    <t>05156</t>
  </si>
  <si>
    <t>(802) 591-2991</t>
  </si>
  <si>
    <t>M.Y.4VTREP@GMAIL.COM</t>
  </si>
  <si>
    <t>WDR 3</t>
  </si>
  <si>
    <t>ALICE M. EMMONS</t>
  </si>
  <si>
    <t>SPRINGFIELD</t>
  </si>
  <si>
    <t>318 SUMMER ST</t>
  </si>
  <si>
    <t>(802) 885-5893</t>
  </si>
  <si>
    <t>AEMMONS61@HOTMAIL.COM</t>
  </si>
  <si>
    <t>KRISTI C. MORRIS</t>
  </si>
  <si>
    <t>59 COOLIDGE RD</t>
  </si>
  <si>
    <t>(802) 345-9537</t>
  </si>
  <si>
    <t>K.MORRIS51@OUTLOOK.COM</t>
  </si>
  <si>
    <t>WDR 5</t>
  </si>
  <si>
    <t>CHARLIE KIMBELL</t>
  </si>
  <si>
    <t>19 RIVER ST</t>
  </si>
  <si>
    <t>(802) 296-1276</t>
  </si>
  <si>
    <t>KBELLVT@GMAIL.COM</t>
  </si>
  <si>
    <t>WWW.CHARLIEFORVERMONT.COM</t>
  </si>
  <si>
    <t>WDR 6</t>
  </si>
  <si>
    <t>ESME COLE</t>
  </si>
  <si>
    <t>53 BRICKHOUSE LANE</t>
  </si>
  <si>
    <t>WHITE RIVER JCT.</t>
  </si>
  <si>
    <t>ESME.COLE.VT@GMAIL.COM</t>
  </si>
  <si>
    <t>ESMECOLEFORVT.COM</t>
  </si>
  <si>
    <t>WDR ADD</t>
  </si>
  <si>
    <t>KIRK WHITE</t>
  </si>
  <si>
    <t>BETHEL</t>
  </si>
  <si>
    <t>307 CHRISTIAN HILL RD</t>
  </si>
  <si>
    <t>05032</t>
  </si>
  <si>
    <t>(802) 234-9670</t>
  </si>
  <si>
    <t>KIRKWHITEFORVTHOUSE@GMAIL.COM</t>
  </si>
  <si>
    <t>WWW.KIRKWHITEFORVTHOUSE.COM</t>
  </si>
  <si>
    <t>WDR ORA 1</t>
  </si>
  <si>
    <t>JOHN O'BRIEN</t>
  </si>
  <si>
    <t>TUNBRIDGE</t>
  </si>
  <si>
    <t>73 MOODY RD</t>
  </si>
  <si>
    <t>05077</t>
  </si>
  <si>
    <t>(802) 889-3474</t>
  </si>
  <si>
    <t>BELLWETHERFILMS@YAHOO.COM</t>
  </si>
  <si>
    <t>WDR ORA 2</t>
  </si>
  <si>
    <t>REBECCA HOLCOMBE</t>
  </si>
  <si>
    <t>NORWICH</t>
  </si>
  <si>
    <t>PO BOX 170</t>
  </si>
  <si>
    <t>05055</t>
  </si>
  <si>
    <t>(802) 299-5535</t>
  </si>
  <si>
    <t>REBECCA@REBECCAHOLCOMBE.COM</t>
  </si>
  <si>
    <t>REBECCAHOLCOMBE.COM</t>
  </si>
  <si>
    <t>JIM MASLAND</t>
  </si>
  <si>
    <t>THETFORD</t>
  </si>
  <si>
    <t>714 PERO HILL RD</t>
  </si>
  <si>
    <t>05074</t>
  </si>
  <si>
    <t>(802) 785-4146</t>
  </si>
  <si>
    <t>JMASLAND@LEG.STATE.VT.US</t>
  </si>
  <si>
    <t>WDR WDH</t>
  </si>
  <si>
    <t>HEATHER CHASE</t>
  </si>
  <si>
    <t>CHESTER</t>
  </si>
  <si>
    <t>1712 GREEN MOUNTAIN TPKE</t>
  </si>
  <si>
    <t>05143</t>
  </si>
  <si>
    <t>(802) 875-4663</t>
  </si>
  <si>
    <t>HCHASE10@GMAIL.COM</t>
  </si>
  <si>
    <t>HEATHER4THEHOUSE.COM</t>
  </si>
  <si>
    <t>HIGH BAILIFF</t>
  </si>
  <si>
    <t>ADDISON</t>
  </si>
  <si>
    <t>DAVE SILBERMAN</t>
  </si>
  <si>
    <t>15 SOUTH ST</t>
  </si>
  <si>
    <t>(802) 349-1999</t>
  </si>
  <si>
    <t>DAVE@DAVESILBERMAN.COM</t>
  </si>
  <si>
    <t>DAVESILBERMAN.COM</t>
  </si>
  <si>
    <t>FRANKLIN</t>
  </si>
  <si>
    <t>SWANTON</t>
  </si>
  <si>
    <t>2612 HIGHGATE ROAD</t>
  </si>
  <si>
    <t>ST. ALBANS</t>
  </si>
  <si>
    <t>(802) 309-2062</t>
  </si>
  <si>
    <t>BROSSEAU_NICK@YAHOO.COM</t>
  </si>
  <si>
    <t>WASHINGTON</t>
  </si>
  <si>
    <t>SHAWN M. MCMANIS</t>
  </si>
  <si>
    <t>WORCESTER</t>
  </si>
  <si>
    <t>130 MACKENZIE DR</t>
  </si>
  <si>
    <t>05682</t>
  </si>
  <si>
    <t>(802) 461-3250</t>
  </si>
  <si>
    <t>SHAWN.MCMANIS@VERMONT.GOV</t>
  </si>
  <si>
    <t>ZORAYA HIGHTOWER</t>
  </si>
  <si>
    <t>PROGRESSIVE</t>
  </si>
  <si>
    <t>294 HILDRED DR</t>
  </si>
  <si>
    <t>(802) 391-4333</t>
  </si>
  <si>
    <t>ZORAYAHIGHTOWER2020@GMAIL.COM</t>
  </si>
  <si>
    <t>ELIJAH BERGMAN</t>
  </si>
  <si>
    <t>DANBY</t>
  </si>
  <si>
    <t>PO BOX 281</t>
  </si>
  <si>
    <t>INFO@PROGRESSIVEPARTY.ORG</t>
  </si>
  <si>
    <t>GERALD MALLOY</t>
  </si>
  <si>
    <t>REPUBLICAN</t>
  </si>
  <si>
    <t>PO BOX 103</t>
  </si>
  <si>
    <t>PERKINSVILLE</t>
  </si>
  <si>
    <t>05151</t>
  </si>
  <si>
    <t>(802) 263-5405</t>
  </si>
  <si>
    <t>VOLUNTEER@DEPLOYMALLOY.COM</t>
  </si>
  <si>
    <t>WWW.DEPLOYMALLOY.COM</t>
  </si>
  <si>
    <t>REPRESENTATIVE TO CONGRESS</t>
  </si>
  <si>
    <t>MARK COESTER</t>
  </si>
  <si>
    <t>PO BOX 37</t>
  </si>
  <si>
    <t>(802) 722-4007</t>
  </si>
  <si>
    <t>BIG.TIMBER@LIVE.COM</t>
  </si>
  <si>
    <t>MARK4VERMONT.COM</t>
  </si>
  <si>
    <t>PHIL SCOTT</t>
  </si>
  <si>
    <t>BERLIN</t>
  </si>
  <si>
    <t>PO BOX 988</t>
  </si>
  <si>
    <t>05601</t>
  </si>
  <si>
    <t>(802) 522-8194</t>
  </si>
  <si>
    <t>PHIL@PHILSCOTT.ORG</t>
  </si>
  <si>
    <t>WWW.PHILSCOTT.ORG</t>
  </si>
  <si>
    <t>JOHN S. RODGERS</t>
  </si>
  <si>
    <t>582 RODGERS RD</t>
  </si>
  <si>
    <t>(802) 525-6677</t>
  </si>
  <si>
    <t>JOHN_RODGERS65@ICLOUD.COM</t>
  </si>
  <si>
    <t>GREGORY M. THAYER</t>
  </si>
  <si>
    <t>3 GENERAL WING ROAD</t>
  </si>
  <si>
    <t>(802) 417-7734</t>
  </si>
  <si>
    <t>THAYER4VERMONT@AOL.COM</t>
  </si>
  <si>
    <t>WWW.THAYERFORVERMONT.ORG</t>
  </si>
  <si>
    <t>JOSHUA BECHHOEFER</t>
  </si>
  <si>
    <t>40 RIDGE RD</t>
  </si>
  <si>
    <t>(802) 771-5393</t>
  </si>
  <si>
    <t>TBECHH@GMAIL.COM</t>
  </si>
  <si>
    <t>H. BROOKE PAIGE</t>
  </si>
  <si>
    <t>PO BOX 41</t>
  </si>
  <si>
    <t>05675</t>
  </si>
  <si>
    <t>(802) 883-2320</t>
  </si>
  <si>
    <t>(802) 224-6076</t>
  </si>
  <si>
    <t>DONNAP@SOVER.NET</t>
  </si>
  <si>
    <t>LESLEY J. BIENVENUE</t>
  </si>
  <si>
    <t>LEICESTER</t>
  </si>
  <si>
    <t>2997 LAKE DUNMORE RD</t>
  </si>
  <si>
    <t>(802) 345-1539</t>
  </si>
  <si>
    <t>SALISBURYVT@YAHOO.COM</t>
  </si>
  <si>
    <t>LANDEL JAMES COCHRAN</t>
  </si>
  <si>
    <t>HUNTINGTON</t>
  </si>
  <si>
    <t>PO BOX 212</t>
  </si>
  <si>
    <t>05462</t>
  </si>
  <si>
    <t>(802) 377-3140</t>
  </si>
  <si>
    <t>LANDEL@LANDELVT.COM</t>
  </si>
  <si>
    <t>LANDELVT.COM</t>
  </si>
  <si>
    <t>JOSEPH "JOE" GERVAIS</t>
  </si>
  <si>
    <t>ARLINGTON</t>
  </si>
  <si>
    <t>EAST ARLINGTON</t>
  </si>
  <si>
    <t>05252</t>
  </si>
  <si>
    <t>CHRIS MATTOS</t>
  </si>
  <si>
    <t>37 SMITH RD</t>
  </si>
  <si>
    <t>(802) 922-2059</t>
  </si>
  <si>
    <t>CHRIS.MATTOSVT@GMAIL.COM</t>
  </si>
  <si>
    <t>BRUCE ROY</t>
  </si>
  <si>
    <t>PO BOX 184</t>
  </si>
  <si>
    <t>(802) 288-9339</t>
  </si>
  <si>
    <t>ROY4VT@GMAIL.COM</t>
  </si>
  <si>
    <t>ROY4VT.ORG</t>
  </si>
  <si>
    <t>ESX 1</t>
  </si>
  <si>
    <t>RUSS INGALLS</t>
  </si>
  <si>
    <t>NEWPORT CITY</t>
  </si>
  <si>
    <t>99 FARRANTS PT</t>
  </si>
  <si>
    <t>05855</t>
  </si>
  <si>
    <t>(802) 323-4756</t>
  </si>
  <si>
    <t>RINGALLS@YMAIL.COM</t>
  </si>
  <si>
    <t>FRA 1</t>
  </si>
  <si>
    <t>RANDY BROCK</t>
  </si>
  <si>
    <t>2396 HIGHGATE ROAD</t>
  </si>
  <si>
    <t>(802) 309-8220</t>
  </si>
  <si>
    <t>RANDY@RANDYBROCK.COM</t>
  </si>
  <si>
    <t>WWW.RANDYBROCK.COM</t>
  </si>
  <si>
    <t>ROBERT W. NORRIS</t>
  </si>
  <si>
    <t>SHELDON</t>
  </si>
  <si>
    <t>162 VT ROUTE 105</t>
  </si>
  <si>
    <t>05483</t>
  </si>
  <si>
    <t>RNORRIS@LEG.STATE.VT.US</t>
  </si>
  <si>
    <t>PAT BRENNAN</t>
  </si>
  <si>
    <t>96 TANGLEWOOD DR</t>
  </si>
  <si>
    <t>(802) 578-2763</t>
  </si>
  <si>
    <t>PBRENNAN@LEG.STATE.VT.US</t>
  </si>
  <si>
    <t>BRENNANFORVTSENATE.ORG</t>
  </si>
  <si>
    <t>LAM 1</t>
  </si>
  <si>
    <t>RICHARD A. WESTMAN</t>
  </si>
  <si>
    <t>(802) 338-5116</t>
  </si>
  <si>
    <t>RAWESTMAN@GMAIL.COM</t>
  </si>
  <si>
    <t>TOPSHAM</t>
  </si>
  <si>
    <t>PO BOX 15</t>
  </si>
  <si>
    <t>05076</t>
  </si>
  <si>
    <t>(802) 238-6302</t>
  </si>
  <si>
    <t>(802) 439-6070</t>
  </si>
  <si>
    <t>LARRYHARTVTSENATE@GMAIL.COM</t>
  </si>
  <si>
    <t>PENDING</t>
  </si>
  <si>
    <t>AIME CONRAD BELLAVANCE</t>
  </si>
  <si>
    <t>NEWPORT TOWN</t>
  </si>
  <si>
    <t>4910 BEAR MOUNTAIN RD</t>
  </si>
  <si>
    <t>05857</t>
  </si>
  <si>
    <t>(802) 989-8536</t>
  </si>
  <si>
    <t>ACBELLAVANCE@GMAIL.COM</t>
  </si>
  <si>
    <t>SAMUEL A. DOUGLASS</t>
  </si>
  <si>
    <t>TROY</t>
  </si>
  <si>
    <t>47 N. PLEASANT ST.</t>
  </si>
  <si>
    <t>N. TROY</t>
  </si>
  <si>
    <t>05859</t>
  </si>
  <si>
    <t>CONTACT@DOUGLASSFORVT.COM</t>
  </si>
  <si>
    <t>DOUGLASSFORVT.COM</t>
  </si>
  <si>
    <t>BRIAN "BC" COLLAMORE</t>
  </si>
  <si>
    <t>124 PATRICIA LN</t>
  </si>
  <si>
    <t>(802) 773-1365</t>
  </si>
  <si>
    <t>(802) 773-1364</t>
  </si>
  <si>
    <t>BCOLLAM@AOL.COM</t>
  </si>
  <si>
    <t>DAVID WEEKS</t>
  </si>
  <si>
    <t>PROCTOR</t>
  </si>
  <si>
    <t>35 WARNER AVE</t>
  </si>
  <si>
    <t>05765</t>
  </si>
  <si>
    <t>(802) 417-9013</t>
  </si>
  <si>
    <t>TERRY K. WILLIAMS</t>
  </si>
  <si>
    <t>POULTNEY</t>
  </si>
  <si>
    <t>319 RUBY RD</t>
  </si>
  <si>
    <t>05764</t>
  </si>
  <si>
    <t>(802) 287-4560</t>
  </si>
  <si>
    <t>TERRYFORSENATE3@GMAIL.COM</t>
  </si>
  <si>
    <t>DONALD T. KOCH</t>
  </si>
  <si>
    <t>326 LOWERY RD</t>
  </si>
  <si>
    <t>(802) 371-7756</t>
  </si>
  <si>
    <t>KOCHFORVERMONT@GMAIL.COM</t>
  </si>
  <si>
    <t>ANDREA MURRAY</t>
  </si>
  <si>
    <t>(802) 952-8536</t>
  </si>
  <si>
    <t>ANDREAFORVERMONT@GMAIL.COM</t>
  </si>
  <si>
    <t>ANDREAFORVERMONT.COM</t>
  </si>
  <si>
    <t>JONATHAN GLEASON</t>
  </si>
  <si>
    <t>LUDLOW</t>
  </si>
  <si>
    <t>05149</t>
  </si>
  <si>
    <t>(617) 823-7400</t>
  </si>
  <si>
    <t>GLEASONS@COMCAST.NET</t>
  </si>
  <si>
    <t>ROBERT RUHLIN</t>
  </si>
  <si>
    <t>CAVENDISH</t>
  </si>
  <si>
    <t>(802) 738-8356</t>
  </si>
  <si>
    <t>RUHLINTHEWORLD@OUTLOOK.COM</t>
  </si>
  <si>
    <t>ROB NORTH</t>
  </si>
  <si>
    <t>FERRISBURGH</t>
  </si>
  <si>
    <t>112 FIELD RD</t>
  </si>
  <si>
    <t>05456</t>
  </si>
  <si>
    <t>(802) 349-1663</t>
  </si>
  <si>
    <t>NORTH.VTHOUSE@GMAIL.COM</t>
  </si>
  <si>
    <t>BALANCEDVERMONT.COM</t>
  </si>
  <si>
    <t>LYNNE CAULFIELD</t>
  </si>
  <si>
    <t>MONKTON</t>
  </si>
  <si>
    <t>886 BRISTOL RD</t>
  </si>
  <si>
    <t>(802) 338-8994</t>
  </si>
  <si>
    <t>PRAISINGOD.CAULFIELD68@GMAIL.COM</t>
  </si>
  <si>
    <t>CHANIN HILL</t>
  </si>
  <si>
    <t>1176 MONKTON RD</t>
  </si>
  <si>
    <t>(802) 349-6918</t>
  </si>
  <si>
    <t>CHILL@GMAVT.NET</t>
  </si>
  <si>
    <t>RENEE MCGUINNESS</t>
  </si>
  <si>
    <t>NORTH FERRISBURGH</t>
  </si>
  <si>
    <t>05473</t>
  </si>
  <si>
    <t>(802) 238-2076</t>
  </si>
  <si>
    <t>RENEEMCGUINNESS@PROTON.ME</t>
  </si>
  <si>
    <t>DEL THOMPSON</t>
  </si>
  <si>
    <t>102 ISLAND DR</t>
  </si>
  <si>
    <t>(802) 522-2637</t>
  </si>
  <si>
    <t>DEL.CHADWICKS@GMAIL.COM</t>
  </si>
  <si>
    <t>ADD RUT</t>
  </si>
  <si>
    <t>JIM CASEY</t>
  </si>
  <si>
    <t>HUBBARDTON</t>
  </si>
  <si>
    <t>232 PO BOX</t>
  </si>
  <si>
    <t>BOMOSEEN</t>
  </si>
  <si>
    <t>05732</t>
  </si>
  <si>
    <t>(802) 273-2269</t>
  </si>
  <si>
    <t>(802) 770-9952</t>
  </si>
  <si>
    <t>JLACCASEY@AOL.COM</t>
  </si>
  <si>
    <t>ANTHONY A. COOK</t>
  </si>
  <si>
    <t>PROSPECT ST PO BOX 474</t>
  </si>
  <si>
    <t>NORTH BENNINGTON</t>
  </si>
  <si>
    <t>COOKACTC@PEOPLEPC.COM</t>
  </si>
  <si>
    <t>250 EHRICH RD</t>
  </si>
  <si>
    <t>(802) 442-4344</t>
  </si>
  <si>
    <t>SQUID52@EARTHLINK.NET</t>
  </si>
  <si>
    <t>PO BOX 148</t>
  </si>
  <si>
    <t>(802) 375-9745</t>
  </si>
  <si>
    <t>JOE@GERVAISFORVERMONT.COM</t>
  </si>
  <si>
    <t>GERVAISFORVERMONT.COM</t>
  </si>
  <si>
    <t>MARY A. MORRISSEY</t>
  </si>
  <si>
    <t>228 DEWEY ST</t>
  </si>
  <si>
    <t>MMORRISSEY@LEG.STATE.VT.US</t>
  </si>
  <si>
    <t>SANDRA "SANDY" PINSONAULT</t>
  </si>
  <si>
    <t>PO BOX 6</t>
  </si>
  <si>
    <t>EAST DORSET</t>
  </si>
  <si>
    <t>05253</t>
  </si>
  <si>
    <t>(802) 345-6911</t>
  </si>
  <si>
    <t>SANDY@SANDY4VT.COM</t>
  </si>
  <si>
    <t>WWW.SANDY4VT.COM</t>
  </si>
  <si>
    <t>SHAWN DAMIAN HANOVER</t>
  </si>
  <si>
    <t>62 SUNNYSIDE LN</t>
  </si>
  <si>
    <t>05821</t>
  </si>
  <si>
    <t>(802) 274-7433</t>
  </si>
  <si>
    <t>SHAWNHANOVER@GMAIL.COM</t>
  </si>
  <si>
    <t>DEBRA LYNN POWERS</t>
  </si>
  <si>
    <t>WATERFORD</t>
  </si>
  <si>
    <t>1011 HIGH RIDGE RD</t>
  </si>
  <si>
    <t>(802) 535-6661</t>
  </si>
  <si>
    <t>THIMBLES331@YAHOO.COM</t>
  </si>
  <si>
    <t>MICHAEL "MIKE" SOUTHWORTH</t>
  </si>
  <si>
    <t>WALDEN</t>
  </si>
  <si>
    <t>324 CAHOON FARM ROAD</t>
  </si>
  <si>
    <t>WST DANVILLE</t>
  </si>
  <si>
    <t>05873</t>
  </si>
  <si>
    <t>(802) 563-2162</t>
  </si>
  <si>
    <t>MSOUTHWORTH2024@GMAIL.COM</t>
  </si>
  <si>
    <t>MARTHA "MARTY" FELTUS</t>
  </si>
  <si>
    <t>PO BOX 963</t>
  </si>
  <si>
    <t>BETH M. QUIMBY</t>
  </si>
  <si>
    <t>PO BOX 154</t>
  </si>
  <si>
    <t>LYNDON CENTER</t>
  </si>
  <si>
    <t>05850</t>
  </si>
  <si>
    <t>SHEFFIELD</t>
  </si>
  <si>
    <t>13 MOSHER RD</t>
  </si>
  <si>
    <t>05866</t>
  </si>
  <si>
    <t>GREG BURTT</t>
  </si>
  <si>
    <t>CABOT</t>
  </si>
  <si>
    <t>283 CABOT PLAINS RD</t>
  </si>
  <si>
    <t>05647</t>
  </si>
  <si>
    <t>(802) 917-2614</t>
  </si>
  <si>
    <t>GREGBURTT@GMAIL.COM</t>
  </si>
  <si>
    <t>LELAND GAZO</t>
  </si>
  <si>
    <t>2214 PORTERS POINT RD</t>
  </si>
  <si>
    <t>(802) 881-5106</t>
  </si>
  <si>
    <t>LELANDGAZO200@GMAIL.COM</t>
  </si>
  <si>
    <t>DOUG WOOD</t>
  </si>
  <si>
    <t>75 WINTERGREEN DR</t>
  </si>
  <si>
    <t>(802) 373-9580</t>
  </si>
  <si>
    <t>DWOODBTV@GMAIL.COM</t>
  </si>
  <si>
    <t>DOUGWOODFORVTHOUSE.ORG</t>
  </si>
  <si>
    <t>LYNN U. SMITH</t>
  </si>
  <si>
    <t>66 LOGWOOD CIR</t>
  </si>
  <si>
    <t>ESSEX JCT</t>
  </si>
  <si>
    <t>(802) 578-5304</t>
  </si>
  <si>
    <t>LUSPIANO@GMAIL.COM</t>
  </si>
  <si>
    <t>BRENDA STEADY</t>
  </si>
  <si>
    <t>138 MCMULLEN RD</t>
  </si>
  <si>
    <t>(802) 893-0516</t>
  </si>
  <si>
    <t>AUNTIEBRENDA48@YAHOO.COM</t>
  </si>
  <si>
    <t>ANTHONY "TONY" MICKLUS</t>
  </si>
  <si>
    <t>PO BOX 206</t>
  </si>
  <si>
    <t>(802) 310-6429</t>
  </si>
  <si>
    <t>TONY@TONYFORMILTON.COM</t>
  </si>
  <si>
    <t>TONYFORMILTON.COM</t>
  </si>
  <si>
    <t>CHRIS TAYLOR</t>
  </si>
  <si>
    <t>78 ARROWHEAD AVE</t>
  </si>
  <si>
    <t>(802) 233-7579</t>
  </si>
  <si>
    <t>CHRISTAYLORVT@GMAIL.COM</t>
  </si>
  <si>
    <t>CHRISTAYLORFORVTHOUSE.ORG</t>
  </si>
  <si>
    <t>ESX CAL</t>
  </si>
  <si>
    <t>JOHN KASCENSKA</t>
  </si>
  <si>
    <t>BURKE</t>
  </si>
  <si>
    <t>EAST BURKE</t>
  </si>
  <si>
    <t>05832</t>
  </si>
  <si>
    <t>(802) 274-4112</t>
  </si>
  <si>
    <t>KASCENSKAFORVT@GMAIL.COM</t>
  </si>
  <si>
    <t>WWW.KASCENSKAFORVT.COM</t>
  </si>
  <si>
    <t>ESX ORL</t>
  </si>
  <si>
    <t>LARRY LABOR</t>
  </si>
  <si>
    <t>MORGAN</t>
  </si>
  <si>
    <t>1000 OLD BLAKE FARM RD</t>
  </si>
  <si>
    <t>05853</t>
  </si>
  <si>
    <t>(802) 895-4112</t>
  </si>
  <si>
    <t>LLABOR247@OUTLOOK.COM</t>
  </si>
  <si>
    <t>FRA 2</t>
  </si>
  <si>
    <t>EILEEN "LYNN" DICKINSON</t>
  </si>
  <si>
    <t>SAINT ALBANS TOWN</t>
  </si>
  <si>
    <t>69 BUTTON ROAD</t>
  </si>
  <si>
    <t>(802) 524-3404</t>
  </si>
  <si>
    <t>FRA 5</t>
  </si>
  <si>
    <t>LISA A. HANGO</t>
  </si>
  <si>
    <t>BERKSHIRE</t>
  </si>
  <si>
    <t>471 POTATO HILL RD</t>
  </si>
  <si>
    <t>ENOSBURG FALLS</t>
  </si>
  <si>
    <t>(802) 933-4667</t>
  </si>
  <si>
    <t>LAHANGO@GMAIL.COM</t>
  </si>
  <si>
    <t>HANGOFORHOUSE.COM</t>
  </si>
  <si>
    <t>WAYNE A. LAROCHE</t>
  </si>
  <si>
    <t>2439 LAKE RD</t>
  </si>
  <si>
    <t>05457</t>
  </si>
  <si>
    <t>(802) 285-6141</t>
  </si>
  <si>
    <t>DEERWAYNE@FRANKLINVT.NET</t>
  </si>
  <si>
    <t>FRA 6</t>
  </si>
  <si>
    <t>JAMES GREGOIRE</t>
  </si>
  <si>
    <t>FAIRFIELD</t>
  </si>
  <si>
    <t>4668 VT ROUTE 36</t>
  </si>
  <si>
    <t>05455</t>
  </si>
  <si>
    <t>(802) 933-2667</t>
  </si>
  <si>
    <t>JAMES.GREGOIRE10@GMAIL.COM</t>
  </si>
  <si>
    <t>ALLEN "PENNY" DEMAR</t>
  </si>
  <si>
    <t>PO BOX 31</t>
  </si>
  <si>
    <t>(802) 393-2493</t>
  </si>
  <si>
    <t>ALLENDEMAR@YAHOO.COM</t>
  </si>
  <si>
    <t>CASEY TOOF</t>
  </si>
  <si>
    <t>16 CLYDE ALLEN DR</t>
  </si>
  <si>
    <t>LELAND MORGAN</t>
  </si>
  <si>
    <t>23 MORGAN RD</t>
  </si>
  <si>
    <t>LEEJMORGAN@HOTMAIL.COM</t>
  </si>
  <si>
    <t>53 BEAR TRAP RD</t>
  </si>
  <si>
    <t>RICHARD J. BAILEY</t>
  </si>
  <si>
    <t>HYDE PARK</t>
  </si>
  <si>
    <t>142 HOULE RD</t>
  </si>
  <si>
    <t>05655</t>
  </si>
  <si>
    <t>(802) 760-0405</t>
  </si>
  <si>
    <t>MALCOLM "MAC" TEALE</t>
  </si>
  <si>
    <t>811 BROOK RD</t>
  </si>
  <si>
    <t>(802) 760-8472</t>
  </si>
  <si>
    <t>MICHAEL TAGLIAVIA</t>
  </si>
  <si>
    <t>PO BOX 471</t>
  </si>
  <si>
    <t>(410) 310-1219</t>
  </si>
  <si>
    <t>ORA 3</t>
  </si>
  <si>
    <t>JOSHUA DOBROVICH</t>
  </si>
  <si>
    <t>835 ROOD POND RD</t>
  </si>
  <si>
    <t>(802) 881-8042</t>
  </si>
  <si>
    <t>JDOBROVICH@OUTLOOK.COM</t>
  </si>
  <si>
    <t>ORA CAL</t>
  </si>
  <si>
    <t>JOE PARSONS</t>
  </si>
  <si>
    <t>NEWBURY</t>
  </si>
  <si>
    <t>PO BOX 46</t>
  </si>
  <si>
    <t>(802) 233-7779</t>
  </si>
  <si>
    <t>JOSEPH.PARSONSNVT@GMAIL.COM</t>
  </si>
  <si>
    <t>BROOKFIELD</t>
  </si>
  <si>
    <t>3032 VT ROUTE 65</t>
  </si>
  <si>
    <t>05036</t>
  </si>
  <si>
    <t>(802) 276-3699</t>
  </si>
  <si>
    <t>ROBSIKORA_VT@TUTA.IO</t>
  </si>
  <si>
    <t>SIKORA4VT-REP.CARRD.CO</t>
  </si>
  <si>
    <t>WAYNE TOWNSEND</t>
  </si>
  <si>
    <t>58 GREENE HILL DR</t>
  </si>
  <si>
    <t>(802) 855-1617</t>
  </si>
  <si>
    <t>WAYNETOWNSEND53@YAHOO.COM</t>
  </si>
  <si>
    <t>DERBY</t>
  </si>
  <si>
    <t>145 BRIERE PATCH LN</t>
  </si>
  <si>
    <t>NEWPORT</t>
  </si>
  <si>
    <t>(802) 673-9241</t>
  </si>
  <si>
    <t>ORL 2</t>
  </si>
  <si>
    <t>WOODMAN H. PAGE</t>
  </si>
  <si>
    <t>299 HIGHLAND AVE</t>
  </si>
  <si>
    <t>(802) 334-6988</t>
  </si>
  <si>
    <t>PAGE4HOUSE@GMAIL.COM</t>
  </si>
  <si>
    <t>ORL 3</t>
  </si>
  <si>
    <t>KEN WELLS</t>
  </si>
  <si>
    <t>BROWNINGTON</t>
  </si>
  <si>
    <t>PO BOX 675</t>
  </si>
  <si>
    <t>BARTON</t>
  </si>
  <si>
    <t>05822</t>
  </si>
  <si>
    <t>(802) 673-7151</t>
  </si>
  <si>
    <t>KLWPRODUCTIONS12@GMAIL.COM</t>
  </si>
  <si>
    <t>WWW.VOTEKENWELLSOC3.COM</t>
  </si>
  <si>
    <t>ANTHONY "TONY" DANIELS</t>
  </si>
  <si>
    <t>ALBANY</t>
  </si>
  <si>
    <t>16 HARTWELL POND RD</t>
  </si>
  <si>
    <t>(802) 755-6367</t>
  </si>
  <si>
    <t>(802) 673-5403</t>
  </si>
  <si>
    <t>TONYDANIELS81@YAHOO.COM</t>
  </si>
  <si>
    <t>ORL LAM</t>
  </si>
  <si>
    <t>MARK HIGLEY</t>
  </si>
  <si>
    <t>LOWELL</t>
  </si>
  <si>
    <t>05847</t>
  </si>
  <si>
    <t>(802) 744-6379</t>
  </si>
  <si>
    <t>CHOPPERHIGLEY@GMAIL.COM</t>
  </si>
  <si>
    <t>COVENTRY</t>
  </si>
  <si>
    <t>106 PRIVATE POND RD</t>
  </si>
  <si>
    <t>(802) 334-6302</t>
  </si>
  <si>
    <t>JIMKWIK@SURFGLOBAL.NET</t>
  </si>
  <si>
    <t>PATRICIA A. MCCOY</t>
  </si>
  <si>
    <t>1392 HIGH RD</t>
  </si>
  <si>
    <t>(802) 287-9625</t>
  </si>
  <si>
    <t>PATTIE.MCCOY5@GMAIL.COM</t>
  </si>
  <si>
    <t>RUT 11</t>
  </si>
  <si>
    <t>JIM HARRISON</t>
  </si>
  <si>
    <t>CHITTENDEN</t>
  </si>
  <si>
    <t>75 LAZY ACRES RD</t>
  </si>
  <si>
    <t>05737</t>
  </si>
  <si>
    <t>(802) 236-3001</t>
  </si>
  <si>
    <t>JIM.HARRISON.VT@GMAIL.COM</t>
  </si>
  <si>
    <t>WWW.HARRISONFORVERMONT.COM</t>
  </si>
  <si>
    <t>DAVID "DAVE" BOSCH</t>
  </si>
  <si>
    <t>21 PETERS LN</t>
  </si>
  <si>
    <t>(802) 558-2866</t>
  </si>
  <si>
    <t>DBOSCH7@HOTMAIL.COM</t>
  </si>
  <si>
    <t>THOMAS "TOM" BURDITT</t>
  </si>
  <si>
    <t>1118 CLARENDON AVE</t>
  </si>
  <si>
    <t>(802) 236-9257</t>
  </si>
  <si>
    <t>THOMASBURDITT@YAHOO.COM</t>
  </si>
  <si>
    <t>RUT 3</t>
  </si>
  <si>
    <t>CHRIS BROWN</t>
  </si>
  <si>
    <t>CASTLETON</t>
  </si>
  <si>
    <t>440 BARKER HILL RD</t>
  </si>
  <si>
    <t>05735</t>
  </si>
  <si>
    <t>GOCHRISBROWNVT@GMAIL.COM</t>
  </si>
  <si>
    <t>CHRISBROWNVT.COM</t>
  </si>
  <si>
    <t>CHRISTOPHER HOWLAND</t>
  </si>
  <si>
    <t>77 PINECREST ROAD</t>
  </si>
  <si>
    <t>(802) 747-3405</t>
  </si>
  <si>
    <t>CHOWLAND@TOGETHER.NET</t>
  </si>
  <si>
    <t>RUT 5</t>
  </si>
  <si>
    <t>ERIC MAGUIRE</t>
  </si>
  <si>
    <t>105 JACKSON AVE</t>
  </si>
  <si>
    <t>(802) 585-0582</t>
  </si>
  <si>
    <t>EMAGUIRE73@GMAIL.COM</t>
  </si>
  <si>
    <t>WELLS</t>
  </si>
  <si>
    <t>787 WELLS BROOK RD</t>
  </si>
  <si>
    <t>05774</t>
  </si>
  <si>
    <t>(802) 345-4536</t>
  </si>
  <si>
    <t>RONALDLACOSTESTATEREP@GMAIL.COM</t>
  </si>
  <si>
    <t>CHRIS PRITCHARD</t>
  </si>
  <si>
    <t>PAWLET</t>
  </si>
  <si>
    <t>1121 N PAWLET RD</t>
  </si>
  <si>
    <t>05761</t>
  </si>
  <si>
    <t>(802) 783-8081</t>
  </si>
  <si>
    <t>CHRISPRITCHARD@COMCAST.NET</t>
  </si>
  <si>
    <t>KEVIN C. WINTER</t>
  </si>
  <si>
    <t>1476 EAST HILL RD</t>
  </si>
  <si>
    <t>(802) 299-0567</t>
  </si>
  <si>
    <t>KCWINTER5878@GMAIL.COM</t>
  </si>
  <si>
    <t>KCWINTERFORVT.COM</t>
  </si>
  <si>
    <t>KENNETH W. GOSLANT</t>
  </si>
  <si>
    <t>NORTHFIELD</t>
  </si>
  <si>
    <t>PO BOX 348</t>
  </si>
  <si>
    <t>05663</t>
  </si>
  <si>
    <t>(802) 249-7375</t>
  </si>
  <si>
    <t>KGOSLANT33@GMAIL.COM</t>
  </si>
  <si>
    <t>JONATHAN GRIFFIN</t>
  </si>
  <si>
    <t>PO BOX 141</t>
  </si>
  <si>
    <t>(802) 522-7405</t>
  </si>
  <si>
    <t>JONATHAN.GRIFFIN11@GMAIL.COM</t>
  </si>
  <si>
    <t>GINA GALFETTI</t>
  </si>
  <si>
    <t>10 LEDGE DR</t>
  </si>
  <si>
    <t>GGALFETTIVERMONT@GMAIL.COM</t>
  </si>
  <si>
    <t>FRANCIS "TOPPER" MCFAUN</t>
  </si>
  <si>
    <t>97 SUNSET RD</t>
  </si>
  <si>
    <t>(802) 479-9843</t>
  </si>
  <si>
    <t>NANCY GASSETT</t>
  </si>
  <si>
    <t>VERNON</t>
  </si>
  <si>
    <t>221 WEST RD</t>
  </si>
  <si>
    <t>05354</t>
  </si>
  <si>
    <t>NLGASSETT@COMCAST.NET</t>
  </si>
  <si>
    <t>RYAN COYNE</t>
  </si>
  <si>
    <t>5 WILLIAMS TER</t>
  </si>
  <si>
    <t>BELLOWS FALLS</t>
  </si>
  <si>
    <t>(603) 591-6781</t>
  </si>
  <si>
    <t>SUSAN MURRAY</t>
  </si>
  <si>
    <t>PO BOX 2231</t>
  </si>
  <si>
    <t>(802) 257-7248</t>
  </si>
  <si>
    <t>SUEMURRAY08@COMCAST.NET</t>
  </si>
  <si>
    <t>WILLIAM "BILL" HARVEY</t>
  </si>
  <si>
    <t>82 CHESTNUT ST W</t>
  </si>
  <si>
    <t>(802) 380-1377</t>
  </si>
  <si>
    <t>BILLDISTREP8@GMAIL.COM</t>
  </si>
  <si>
    <t>WDH WDR BEN</t>
  </si>
  <si>
    <t>ANDOVER</t>
  </si>
  <si>
    <t>PO BOX 208</t>
  </si>
  <si>
    <t>WESTON</t>
  </si>
  <si>
    <t>05161</t>
  </si>
  <si>
    <t>(802) 875-3798</t>
  </si>
  <si>
    <t>JANPAYNE4VT@GMAIL.COM</t>
  </si>
  <si>
    <t>VL COFFIN</t>
  </si>
  <si>
    <t>54 LEBLANC RD</t>
  </si>
  <si>
    <t>05142</t>
  </si>
  <si>
    <t>(802) 376-6107</t>
  </si>
  <si>
    <t>VLCOFFIN.VT@GMAIL.COM</t>
  </si>
  <si>
    <t>JUDITH STERN</t>
  </si>
  <si>
    <t>1420 GIDDINGS ST</t>
  </si>
  <si>
    <t>NORTH SPRINGFIELD</t>
  </si>
  <si>
    <t>05150</t>
  </si>
  <si>
    <t>(802) 886-2198</t>
  </si>
  <si>
    <t>JASTERN2946@VERMONTEL.NET</t>
  </si>
  <si>
    <t>BRUCE V. POST</t>
  </si>
  <si>
    <t>8832 VT RT 14</t>
  </si>
  <si>
    <t>S ROYALTON</t>
  </si>
  <si>
    <t>05068</t>
  </si>
  <si>
    <t>(802) 763-8466</t>
  </si>
  <si>
    <t>(802) 359-3225</t>
  </si>
  <si>
    <t>BDALFAPOST@GMAIL.COM</t>
  </si>
  <si>
    <t>KEVIN BLAKEMAN</t>
  </si>
  <si>
    <t>SHARON</t>
  </si>
  <si>
    <t>1643 FAY BROOK RD</t>
  </si>
  <si>
    <t>05065</t>
  </si>
  <si>
    <t>(802) 291-4144</t>
  </si>
  <si>
    <t>KEVINBLAKEMANFORVT@GMAIL.COM</t>
  </si>
  <si>
    <t>LISA FLANDERS</t>
  </si>
  <si>
    <t>99 RAYMOND RD</t>
  </si>
  <si>
    <t>(802) 579-5832</t>
  </si>
  <si>
    <t>FLANDERSFORVERMONT@PROTONMAIL.COM</t>
  </si>
  <si>
    <t>2141 MATTSON RD</t>
  </si>
  <si>
    <t>(802) 384-3317</t>
  </si>
  <si>
    <t>TCHARLTON@VERMONTEL.NET</t>
  </si>
  <si>
    <t>RON HOLMES</t>
  </si>
  <si>
    <t>18 COURT ST</t>
  </si>
  <si>
    <t>RONHOLM@MYFAIRPOINT.NET</t>
  </si>
  <si>
    <t>LAMOILLE</t>
  </si>
  <si>
    <t>KEVIN LEHOE</t>
  </si>
  <si>
    <t>1600 LAST RD</t>
  </si>
  <si>
    <t>(802) 730-7717</t>
  </si>
  <si>
    <t>KEVINLEHOE@LAMOILLESHERIFF.ORG</t>
  </si>
  <si>
    <t>MARIELLE BLAIS</t>
  </si>
  <si>
    <t>(802) 247-3212</t>
  </si>
  <si>
    <t>LINDA GRAVELL</t>
  </si>
  <si>
    <t>94 THATCHER BROOK RD</t>
  </si>
  <si>
    <t>05677</t>
  </si>
  <si>
    <t>(802) 236-7255</t>
  </si>
  <si>
    <t>SKISTOWEWITHME@GMAIL.COM</t>
  </si>
  <si>
    <t>BECCA BALINT</t>
  </si>
  <si>
    <t>PO BOX 291</t>
  </si>
  <si>
    <t>(347) 461-4982</t>
  </si>
  <si>
    <t>BECCA@BECCABALINT.COM</t>
  </si>
  <si>
    <t>BECCABALINT.COM</t>
  </si>
  <si>
    <t>SAUDIA LAMONT</t>
  </si>
  <si>
    <t>PO BOX 333</t>
  </si>
  <si>
    <t>(802) 335-2334</t>
  </si>
  <si>
    <t>LAMONFFORVERMONT.COM</t>
  </si>
  <si>
    <t>TIM MACIEL</t>
  </si>
  <si>
    <t>JAIEL PULSKAMP</t>
  </si>
  <si>
    <t>(802) 498-7866</t>
  </si>
  <si>
    <t>JAIELFORVTHOUSE@GMAIL.COM</t>
  </si>
  <si>
    <t>SCOTT BECK</t>
  </si>
  <si>
    <t>93 OVERLOOK DRIVE</t>
  </si>
  <si>
    <t>(802) 274-0201</t>
  </si>
  <si>
    <t>SCOTTBECK7@GMAIL.COM</t>
  </si>
  <si>
    <t>JT DODGE</t>
  </si>
  <si>
    <t>245 CHENEY 4 CORNER RD</t>
  </si>
  <si>
    <t>05051</t>
  </si>
  <si>
    <t>(802) 439-3910</t>
  </si>
  <si>
    <t>JTDODGE@GMAIL.COM</t>
  </si>
  <si>
    <t>ZACHARY MICHAEL LANG</t>
  </si>
  <si>
    <t>PO BOX 100</t>
  </si>
  <si>
    <t>(802) 431-5766</t>
  </si>
  <si>
    <t>ZLANG762@GMAIL.COM</t>
  </si>
  <si>
    <t>WWW.FACEBOOK.COM/LANGFORVERMONT</t>
  </si>
  <si>
    <t>AMANDA COCHRANE</t>
  </si>
  <si>
    <t>(802) 473-1181</t>
  </si>
  <si>
    <t>COCHRANEFORVERMONT@GMAIL.COM</t>
  </si>
  <si>
    <t>450 WOODLAND RD</t>
  </si>
  <si>
    <t>(860) 405-5827</t>
  </si>
  <si>
    <t>SHALLISEY@KINGDOMKAREHC.COM</t>
  </si>
  <si>
    <t>STEVEN HEFFERNAN</t>
  </si>
  <si>
    <t>500 HAZEL DR</t>
  </si>
  <si>
    <t>(802) 349-6874</t>
  </si>
  <si>
    <t>STEVENEOD@GMAIL.COM</t>
  </si>
  <si>
    <t>CALEDONIA</t>
  </si>
  <si>
    <t>ROBERT GERRISH</t>
  </si>
  <si>
    <t>81 COTTON RD</t>
  </si>
  <si>
    <t>05849</t>
  </si>
  <si>
    <t>(802) 751-5477</t>
  </si>
  <si>
    <t>ROBERTSGERRISH@GMAIL.COM</t>
  </si>
  <si>
    <t>RUTH HARDY</t>
  </si>
  <si>
    <t>PO BOX 243</t>
  </si>
  <si>
    <t>(802) 989-5278</t>
  </si>
  <si>
    <t>RUTHFORVERMONT@GMAIL.COM</t>
  </si>
  <si>
    <t>RUTHFORVERMONT.COM</t>
  </si>
  <si>
    <t>Financial Disclosure</t>
  </si>
  <si>
    <t>WENDY HARRISON</t>
  </si>
  <si>
    <t>34 TYLER ST</t>
  </si>
  <si>
    <t>(802) 922-8519</t>
  </si>
  <si>
    <t>WENDY4WINDHAMVT.ORG</t>
  </si>
  <si>
    <t>NADER HASHIM</t>
  </si>
  <si>
    <t>DUMMERSTON</t>
  </si>
  <si>
    <t>655 CANOE BROOK RD</t>
  </si>
  <si>
    <t>NADERHASHIM.VT@GMAIL.COM</t>
  </si>
  <si>
    <t>WWW.HASHIMFORSENATE.COM</t>
  </si>
  <si>
    <t>PO BOX</t>
  </si>
  <si>
    <t>DALE L. GASSETT</t>
  </si>
  <si>
    <t>DALEANDNANCYG@GMAIL.COM</t>
  </si>
  <si>
    <t>RICHARD "RICK" MORTON</t>
  </si>
  <si>
    <t>1089 MARLBORO RD</t>
  </si>
  <si>
    <t>(802) 257-2780</t>
  </si>
  <si>
    <t>MORTON4VTSENATE22@COMCAST.NET</t>
  </si>
  <si>
    <t>FRA 4</t>
  </si>
  <si>
    <t>106 JACOBS RUN</t>
  </si>
  <si>
    <t>(802) 777-3925</t>
  </si>
  <si>
    <t>SHELDONCLAN1@GMAIL.COM</t>
  </si>
  <si>
    <t>10 COUNTRY CLUB ESTS</t>
  </si>
  <si>
    <t>05488</t>
  </si>
  <si>
    <t>(802) 782-1199</t>
  </si>
  <si>
    <t>MWALKER@JCIMAGE.COM</t>
  </si>
  <si>
    <t>RUT 10</t>
  </si>
  <si>
    <t>WILLIAM "BILL" CANFIELD</t>
  </si>
  <si>
    <t>12 PINE ST</t>
  </si>
  <si>
    <t>(802) 265-4428</t>
  </si>
  <si>
    <t>WDR 4</t>
  </si>
  <si>
    <t>HEATHER SURPRENANT</t>
  </si>
  <si>
    <t>BARNARD</t>
  </si>
  <si>
    <t>PO BOX 885</t>
  </si>
  <si>
    <t>SOUTH ROYALTON</t>
  </si>
  <si>
    <t>(802) 272-7943</t>
  </si>
  <si>
    <t>HEATHER4VTHOUSE@GMAIL.COM</t>
  </si>
  <si>
    <t>HEATHER4VTHOUSE.COM</t>
  </si>
  <si>
    <t>PO BOX 332</t>
  </si>
  <si>
    <t>EMILY PEYTON</t>
  </si>
  <si>
    <t>33 BELLOWS FALLS RD</t>
  </si>
  <si>
    <t>(802) 579-5524</t>
  </si>
  <si>
    <t>EMILYPEYTON@MYYAHOO.COM</t>
  </si>
  <si>
    <t>WWW.EMILYPEYTON.COM</t>
  </si>
  <si>
    <t>ROBERT J. RICHARDS</t>
  </si>
  <si>
    <t>KEVIN "COACH" CHRISTIE</t>
  </si>
  <si>
    <t>682 CHRISTIAN STREET</t>
  </si>
  <si>
    <t>KEVINC@KEVINCHRISTIE.ORG</t>
  </si>
  <si>
    <t>NICHOLAS A. BROSSEAU</t>
  </si>
  <si>
    <t>LARRY HART SR</t>
  </si>
  <si>
    <t>VICTOR K. HARWOOD JR</t>
  </si>
  <si>
    <t>JOHN W. SIMONS</t>
  </si>
  <si>
    <t>ASHLEY R. BARTLEY</t>
  </si>
  <si>
    <t>FAIRFAX</t>
  </si>
  <si>
    <t>PO BOX 432</t>
  </si>
  <si>
    <t>05454</t>
  </si>
  <si>
    <t>(802) 310-0400</t>
  </si>
  <si>
    <t>ASHLEY@ASHLEYBARTLEY.ORG</t>
  </si>
  <si>
    <t>ASHLEYBARTLEY.ORG</t>
  </si>
  <si>
    <t>CAROLYN BRANAGAN</t>
  </si>
  <si>
    <t>GEORGIA</t>
  </si>
  <si>
    <t>1295 BALLARD ROAD</t>
  </si>
  <si>
    <t>(802) 782-4108</t>
  </si>
  <si>
    <t>CBRANAGAN@COMCAST.NET</t>
  </si>
  <si>
    <t>THOMAS "TOM" OLIVER JR</t>
  </si>
  <si>
    <t>MATTHEW E. WALKER</t>
  </si>
  <si>
    <t>MICHAEL R. MORGAN</t>
  </si>
  <si>
    <t>KENNETH "ROB" SIKORA</t>
  </si>
  <si>
    <t>RICHARD M. NELSON</t>
  </si>
  <si>
    <t>MICHAEL J. MARCOTTE</t>
  </si>
  <si>
    <t>RUT 8</t>
  </si>
  <si>
    <t>ALICIA MALAY</t>
  </si>
  <si>
    <t>PITTSFORD</t>
  </si>
  <si>
    <t>53 FURNACE RD</t>
  </si>
  <si>
    <t>05763</t>
  </si>
  <si>
    <t>(802) 282-2691</t>
  </si>
  <si>
    <t>ALICIAM221B@GMAIL.COM</t>
  </si>
  <si>
    <t>RONALD "RON" W. LACOSTE</t>
  </si>
  <si>
    <t>JANET "JAN" PAYNE</t>
  </si>
  <si>
    <t>THOMAS F. CHARLTON</t>
  </si>
  <si>
    <t>EMILY CARRIS-DUNCAN</t>
  </si>
  <si>
    <t>SHAWN T. HALLISEY</t>
  </si>
  <si>
    <t>KATE NUGENT</t>
  </si>
  <si>
    <t>JACK WILLIAMS</t>
  </si>
  <si>
    <t>(802) 591-2375</t>
  </si>
  <si>
    <t>JACKWILLIAMS4VERMONT@GMAIL.COM</t>
  </si>
  <si>
    <t>WENDY@WENDY4WINDHAMVT.ORG</t>
  </si>
  <si>
    <t>JUBILEEFORVT@GMAIL.COM</t>
  </si>
  <si>
    <t>KLALLEY@LEG.STATE.VT.US</t>
  </si>
  <si>
    <t>MIKEFORVERMONT@GMAIL.COM</t>
  </si>
  <si>
    <t>LONNIE@LONNIEPOLAND.COM</t>
  </si>
  <si>
    <t>LAMONTFORVERMONT@GMAIL.COM</t>
  </si>
  <si>
    <t>THERESA A. WOOD</t>
  </si>
  <si>
    <t>DAVEINVT1976@GMAIL.COM</t>
  </si>
  <si>
    <t>PO BOX 205</t>
  </si>
  <si>
    <t>mmrowicki@gmail.com</t>
  </si>
  <si>
    <t>www.windham4.online</t>
  </si>
  <si>
    <t>missaforvthouse@gmail.com</t>
  </si>
  <si>
    <t>(802) 393-8121</t>
  </si>
  <si>
    <t>ZACHFORVERMONT@GMAIL.COM</t>
  </si>
  <si>
    <t>ZACHFORVERMONT.COM</t>
  </si>
  <si>
    <t>PO BOX 1220</t>
  </si>
  <si>
    <t>05651</t>
  </si>
  <si>
    <t>PO BOX 704</t>
  </si>
  <si>
    <t>PO BOX 1407</t>
  </si>
  <si>
    <t>PO BOX 23</t>
  </si>
  <si>
    <t>PO BOX 12</t>
  </si>
  <si>
    <t>OZZY LANE PO BOX 4657</t>
  </si>
  <si>
    <t>PO BOX 20</t>
  </si>
  <si>
    <t>PO BOX 631</t>
  </si>
  <si>
    <t>PO BOX 4118</t>
  </si>
  <si>
    <t>PO  BOX 321</t>
  </si>
  <si>
    <t>PO BOX 10</t>
  </si>
  <si>
    <t>PO BOX 36</t>
  </si>
  <si>
    <t>Last Updated: 8/1/2024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</si>
</sst>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</font>
    <font>
      <sz val="24"/>
      <name val="Calibri"/>
      <family val="2"/>
    </font>
    <font>
      <sz val="8"/>
      <name val="Calibri"/>
      <family val="2"/>
    </font>
    <font>
      <sz val="18"/>
      <name val="Calibri"/>
      <family val="2"/>
    </font>
    <font>
      <sz val="14"/>
      <name val="Aptos"/>
      <family val="2"/>
    </font>
    <font>
      <sz val="14"/>
      <name val="Aptos"/>
    </font>
    <font>
      <b/>
      <sz val="26"/>
      <name val="Aptos"/>
      <family val="2"/>
    </font>
    <font>
      <sz val="11"/>
      <name val="Aptos"/>
      <family val="2"/>
    </font>
    <font>
      <sz val="22"/>
      <name val="Aptos"/>
      <family val="2"/>
    </font>
    <font>
      <b/>
      <sz val="18"/>
      <name val="Aparajita"/>
      <family val="1"/>
    </font>
    <font>
      <sz val="18"/>
      <name val="Aparajita"/>
      <family val="1"/>
    </font>
    <font>
      <sz val="18"/>
      <color rgb="FF0000FF"/>
      <name val="Aparajita"/>
      <family val="1"/>
    </font>
    <font>
      <sz val="22"/>
      <name val="Aparajita"/>
      <family val="1"/>
    </font>
    <font>
      <sz val="24"/>
      <name val="Aparajita"/>
      <family val="1"/>
    </font>
    <font>
      <sz val="11"/>
      <color rgb="FF0000FF"/>
      <name val="Aptos Narrow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7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quotePrefix="1" applyFont="1" applyAlignment="1">
      <alignment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4"/>
  <sheetViews>
    <sheetView tabSelected="1" zoomScale="60" zoomScaleNormal="60" workbookViewId="0">
      <pane ySplit="3" topLeftCell="A4" activePane="bottomLeft" state="frozen"/>
      <selection pane="bottomLeft" activeCell="A2" sqref="A2"/>
    </sheetView>
  </sheetViews>
  <sheetFormatPr defaultRowHeight="18" x14ac:dyDescent="0.35"/>
  <cols>
    <col min="1" max="1" width="43.44140625" customWidth="1"/>
    <col min="2" max="2" width="20.6640625" bestFit="1" customWidth="1"/>
    <col min="3" max="3" width="44.33203125" bestFit="1" customWidth="1"/>
    <col min="4" max="4" width="31.21875" bestFit="1" customWidth="1"/>
    <col min="5" max="5" width="21.5546875" customWidth="1"/>
    <col min="6" max="6" width="45.109375" bestFit="1" customWidth="1"/>
    <col min="7" max="7" width="30.109375" bestFit="1" customWidth="1"/>
    <col min="8" max="8" width="9" bestFit="1" customWidth="1"/>
    <col min="9" max="9" width="12.44140625" style="1" customWidth="1"/>
    <col min="10" max="10" width="25.77734375" customWidth="1"/>
    <col min="11" max="11" width="25.6640625" customWidth="1"/>
    <col min="12" max="12" width="62" bestFit="1" customWidth="1"/>
    <col min="13" max="13" width="51.88671875" customWidth="1"/>
    <col min="14" max="14" width="150.5546875" style="5" bestFit="1" customWidth="1"/>
  </cols>
  <sheetData>
    <row r="1" spans="1:21" s="2" customFormat="1" ht="50.25" customHeight="1" x14ac:dyDescent="0.3">
      <c r="A1" s="7" t="s">
        <v>13</v>
      </c>
      <c r="B1" s="8"/>
      <c r="C1" s="8"/>
      <c r="D1" s="8"/>
      <c r="E1" s="8"/>
      <c r="F1" s="8"/>
      <c r="G1" s="8"/>
      <c r="H1" s="8"/>
      <c r="I1" s="9"/>
      <c r="J1" s="8"/>
      <c r="K1" s="8"/>
      <c r="L1" s="8"/>
      <c r="M1" s="8"/>
      <c r="N1" s="4"/>
    </row>
    <row r="2" spans="1:21" s="2" customFormat="1" ht="30" customHeight="1" x14ac:dyDescent="0.3">
      <c r="A2" s="10" t="s">
        <v>1713</v>
      </c>
      <c r="B2" s="8"/>
      <c r="C2" s="8"/>
      <c r="D2" s="8"/>
      <c r="E2" s="8"/>
      <c r="F2" s="8"/>
      <c r="G2" s="8"/>
      <c r="H2" s="8"/>
      <c r="I2" s="9"/>
      <c r="J2" s="8"/>
      <c r="K2" s="8"/>
      <c r="L2" s="8"/>
      <c r="M2" s="8"/>
      <c r="N2" s="4"/>
    </row>
    <row r="3" spans="1:21" s="3" customFormat="1" ht="30" customHeight="1" thickBot="1" x14ac:dyDescent="0.3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2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1600</v>
      </c>
    </row>
    <row r="4" spans="1:21" s="2" customFormat="1" ht="30" customHeight="1" x14ac:dyDescent="0.3">
      <c r="A4" s="13" t="s">
        <v>76</v>
      </c>
      <c r="B4" s="13" t="s">
        <v>15</v>
      </c>
      <c r="C4" s="13" t="s">
        <v>77</v>
      </c>
      <c r="D4" s="13" t="s">
        <v>78</v>
      </c>
      <c r="E4" s="13" t="s">
        <v>18</v>
      </c>
      <c r="F4" s="13" t="s">
        <v>79</v>
      </c>
      <c r="G4" s="13" t="s">
        <v>80</v>
      </c>
      <c r="H4" s="13" t="s">
        <v>20</v>
      </c>
      <c r="I4" s="13" t="s">
        <v>81</v>
      </c>
      <c r="J4" s="13" t="s">
        <v>15</v>
      </c>
      <c r="K4" s="13" t="s">
        <v>15</v>
      </c>
      <c r="L4" s="13" t="s">
        <v>82</v>
      </c>
      <c r="M4" s="13" t="s">
        <v>83</v>
      </c>
      <c r="N4" s="14" t="str">
        <f>HYPERLINK("https://electionmgmt.vermont.gov//TFA/DownLoadFinancialDisclosure?FileName=CLARK_CHARITY_ATTYGEN_2024AUGPRIMARY_e5250c76-50fd-46d3-b331-1ac3737af658.pdf", "CLARK_CHARITY_ATTYGEN_2024AUGPRIMARY_e5250c76-50fd-46d3-b331-1ac3737af658.pdf")</f>
        <v>CLARK_CHARITY_ATTYGEN_2024AUGPRIMARY_e5250c76-50fd-46d3-b331-1ac3737af658.pdf</v>
      </c>
      <c r="O4" s="6"/>
      <c r="P4" s="6"/>
      <c r="Q4" s="6"/>
      <c r="R4" s="6"/>
      <c r="S4" s="6"/>
      <c r="T4" s="6"/>
      <c r="U4" s="6"/>
    </row>
    <row r="5" spans="1:21" s="6" customFormat="1" ht="30" customHeight="1" x14ac:dyDescent="0.3">
      <c r="A5" s="13" t="s">
        <v>76</v>
      </c>
      <c r="B5" s="13" t="s">
        <v>15</v>
      </c>
      <c r="C5" s="13" t="s">
        <v>1034</v>
      </c>
      <c r="D5" s="13" t="s">
        <v>1035</v>
      </c>
      <c r="E5" s="13" t="s">
        <v>1030</v>
      </c>
      <c r="F5" s="13" t="s">
        <v>1036</v>
      </c>
      <c r="G5" s="13" t="s">
        <v>210</v>
      </c>
      <c r="H5" s="13" t="s">
        <v>20</v>
      </c>
      <c r="I5" s="13" t="s">
        <v>212</v>
      </c>
      <c r="J5" s="13" t="s">
        <v>15</v>
      </c>
      <c r="K5" s="13" t="s">
        <v>15</v>
      </c>
      <c r="L5" s="13" t="s">
        <v>1037</v>
      </c>
      <c r="M5" s="13" t="s">
        <v>15</v>
      </c>
      <c r="N5" s="14" t="str">
        <f>HYPERLINK("https://electionmgmt.vermont.gov//TFA/DownLoadFinancialDisclosure?FileName=BERGMAN_ELIJAH_ATTYGEN_2024AUGPRIMARY_9e929111-2d81-4de8-9c5a-429a876f3789.pdf", "BERGMAN_ELIJAH_ATTYGEN_2024AUGPRIMARY_9e929111-2d81-4de8-9c5a-429a876f3789.pdf")</f>
        <v>BERGMAN_ELIJAH_ATTYGEN_2024AUGPRIMARY_9e929111-2d81-4de8-9c5a-429a876f3789.pdf</v>
      </c>
    </row>
    <row r="6" spans="1:21" s="2" customFormat="1" ht="30" customHeight="1" x14ac:dyDescent="0.3">
      <c r="A6" s="13" t="s">
        <v>76</v>
      </c>
      <c r="B6" s="13" t="s">
        <v>15</v>
      </c>
      <c r="C6" s="13" t="s">
        <v>1072</v>
      </c>
      <c r="D6" s="13" t="s">
        <v>1022</v>
      </c>
      <c r="E6" s="13" t="s">
        <v>1039</v>
      </c>
      <c r="F6" s="13" t="s">
        <v>1073</v>
      </c>
      <c r="G6" s="13" t="s">
        <v>1022</v>
      </c>
      <c r="H6" s="13" t="s">
        <v>20</v>
      </c>
      <c r="I6" s="13" t="s">
        <v>1074</v>
      </c>
      <c r="J6" s="13" t="s">
        <v>1075</v>
      </c>
      <c r="K6" s="13" t="s">
        <v>1076</v>
      </c>
      <c r="L6" s="13" t="s">
        <v>1077</v>
      </c>
      <c r="M6" s="13" t="s">
        <v>15</v>
      </c>
      <c r="N6" s="14" t="str">
        <f>HYPERLINK("https://electionmgmt.vermont.gov//TFA/DownLoadFinancialDisclosure?FileName=PAIGE_BROOKE_ATTYGEN_2024AUGPRIMARY_6b8a2af4-689b-46d6-8581-231d40246295.pdf", "PAIGE_BROOKE_ATTYGEN_2024AUGPRIMARY_6b8a2af4-689b-46d6-8581-231d40246295.pdf")</f>
        <v>PAIGE_BROOKE_ATTYGEN_2024AUGPRIMARY_6b8a2af4-689b-46d6-8581-231d40246295.pdf</v>
      </c>
      <c r="O6" s="6"/>
      <c r="P6" s="6"/>
      <c r="Q6" s="6"/>
      <c r="R6" s="6"/>
      <c r="S6" s="6"/>
      <c r="T6" s="6"/>
      <c r="U6" s="6"/>
    </row>
    <row r="7" spans="1:21" s="6" customFormat="1" ht="30" customHeight="1" x14ac:dyDescent="0.3">
      <c r="A7" s="13" t="s">
        <v>70</v>
      </c>
      <c r="B7" s="13" t="s">
        <v>15</v>
      </c>
      <c r="C7" s="13" t="s">
        <v>71</v>
      </c>
      <c r="D7" s="13" t="s">
        <v>17</v>
      </c>
      <c r="E7" s="13" t="s">
        <v>18</v>
      </c>
      <c r="F7" s="13" t="s">
        <v>72</v>
      </c>
      <c r="G7" s="13" t="s">
        <v>17</v>
      </c>
      <c r="H7" s="13" t="s">
        <v>20</v>
      </c>
      <c r="I7" s="13" t="s">
        <v>73</v>
      </c>
      <c r="J7" s="13" t="s">
        <v>74</v>
      </c>
      <c r="K7" s="13" t="s">
        <v>15</v>
      </c>
      <c r="L7" s="13" t="s">
        <v>75</v>
      </c>
      <c r="M7" s="13" t="s">
        <v>15</v>
      </c>
      <c r="N7" s="18" t="str">
        <f>HYPERLINK("https://electionmgmt.vermont.gov//TFA/DownLoadFinancialDisclosure?FileName=HOFFER_DOUG_AUDITOR_2024AUGPRIMARY_Redacted_a107d36e-3af9-4932-b1ff-5b9d068017ab.pdf", "HOFFER_DOUG_AUDITOR_2024AUGPRIMARY_Redacted_a107d36e-3af9-4932-b1ff-5b9d068017ab.pdf")</f>
        <v>HOFFER_DOUG_AUDITOR_2024AUGPRIMARY_Redacted_a107d36e-3af9-4932-b1ff-5b9d068017ab.pdf</v>
      </c>
    </row>
    <row r="8" spans="1:21" s="6" customFormat="1" ht="30" customHeight="1" x14ac:dyDescent="0.3">
      <c r="A8" s="13" t="s">
        <v>70</v>
      </c>
      <c r="B8" s="13" t="s">
        <v>15</v>
      </c>
      <c r="C8" s="13" t="s">
        <v>1072</v>
      </c>
      <c r="D8" s="13" t="s">
        <v>1022</v>
      </c>
      <c r="E8" s="13" t="s">
        <v>1039</v>
      </c>
      <c r="F8" s="13" t="s">
        <v>1073</v>
      </c>
      <c r="G8" s="13" t="s">
        <v>1022</v>
      </c>
      <c r="H8" s="13" t="s">
        <v>20</v>
      </c>
      <c r="I8" s="13" t="s">
        <v>1074</v>
      </c>
      <c r="J8" s="13" t="s">
        <v>15</v>
      </c>
      <c r="K8" s="13" t="s">
        <v>1076</v>
      </c>
      <c r="L8" s="13" t="s">
        <v>1077</v>
      </c>
      <c r="M8" s="13" t="s">
        <v>15</v>
      </c>
      <c r="N8" s="14" t="str">
        <f>HYPERLINK("https://electionmgmt.vermont.gov//TFA/DownLoadFinancialDisclosure?FileName=PAIGE_BROOKE_AUDITOR_2024AUGPRIMARY_f5ded7d2-ca60-4419-bdc8-93537ce69a43.pdf", "PAIGE_BROOKE_AUDITOR_2024AUGPRIMARY_f5ded7d2-ca60-4419-bdc8-93537ce69a43.pdf")</f>
        <v>PAIGE_BROOKE_AUDITOR_2024AUGPRIMARY_f5ded7d2-ca60-4419-bdc8-93537ce69a43.pdf</v>
      </c>
    </row>
    <row r="9" spans="1:21" s="6" customFormat="1" ht="30" customHeight="1" x14ac:dyDescent="0.3">
      <c r="A9" s="13" t="s">
        <v>70</v>
      </c>
      <c r="B9" s="13" t="s">
        <v>15</v>
      </c>
      <c r="C9" s="13" t="s">
        <v>1547</v>
      </c>
      <c r="D9" s="13" t="s">
        <v>835</v>
      </c>
      <c r="E9" s="13" t="s">
        <v>1030</v>
      </c>
      <c r="F9" s="13" t="s">
        <v>1548</v>
      </c>
      <c r="G9" s="13" t="s">
        <v>835</v>
      </c>
      <c r="H9" s="13" t="s">
        <v>20</v>
      </c>
      <c r="I9" s="13" t="s">
        <v>1549</v>
      </c>
      <c r="J9" s="13" t="s">
        <v>1550</v>
      </c>
      <c r="K9" s="13" t="s">
        <v>15</v>
      </c>
      <c r="L9" s="13" t="s">
        <v>1551</v>
      </c>
      <c r="M9" s="13" t="s">
        <v>15</v>
      </c>
      <c r="N9" s="14" t="str">
        <f>HYPERLINK("https://electionmgmt.vermont.gov//TFA/DownLoadFinancialDisclosure?FileName=GRAVELL_LINDA_AUDITOR_2024AUGPRIMARY_45d7ddf3-0dad-4209-b133-92961b98345a.pdf", "GRAVELL_LINDA_AUDITOR_2024AUGPRIMARY_45d7ddf3-0dad-4209-b133-92961b98345a.pdf")</f>
        <v>GRAVELL_LINDA_AUDITOR_2024AUGPRIMARY_45d7ddf3-0dad-4209-b133-92961b98345a.pdf</v>
      </c>
    </row>
    <row r="10" spans="1:21" s="2" customFormat="1" ht="30" customHeight="1" x14ac:dyDescent="0.3">
      <c r="A10" s="13" t="s">
        <v>25</v>
      </c>
      <c r="B10" s="13" t="s">
        <v>15</v>
      </c>
      <c r="C10" s="13" t="s">
        <v>26</v>
      </c>
      <c r="D10" s="13" t="s">
        <v>27</v>
      </c>
      <c r="E10" s="13" t="s">
        <v>18</v>
      </c>
      <c r="F10" s="13" t="s">
        <v>28</v>
      </c>
      <c r="G10" s="13" t="s">
        <v>27</v>
      </c>
      <c r="H10" s="13" t="s">
        <v>20</v>
      </c>
      <c r="I10" s="13" t="s">
        <v>29</v>
      </c>
      <c r="J10" s="13" t="s">
        <v>30</v>
      </c>
      <c r="K10" s="13" t="s">
        <v>15</v>
      </c>
      <c r="L10" s="13" t="s">
        <v>31</v>
      </c>
      <c r="M10" s="13" t="s">
        <v>32</v>
      </c>
      <c r="N10" s="14" t="str">
        <f>HYPERLINK("https://electionmgmt.vermont.gov//TFA/DownLoadFinancialDisclosure?FileName=Charlestin_Esther_Gov_2024AUGPRIMARY_d36582dd-34c0-420e-8897-2525e8193263.pdf", "Charlestin_Esther_Gov_2024AUGPRIMARY_d36582dd-34c0-420e-8897-2525e8193263.pdf")</f>
        <v>Charlestin_Esther_Gov_2024AUGPRIMARY_d36582dd-34c0-420e-8897-2525e8193263.pdf</v>
      </c>
      <c r="O10" s="6"/>
      <c r="P10" s="6"/>
      <c r="Q10" s="6"/>
      <c r="R10" s="6"/>
      <c r="S10" s="6"/>
      <c r="T10" s="6"/>
      <c r="U10" s="6"/>
    </row>
    <row r="11" spans="1:21" s="2" customFormat="1" ht="30" customHeight="1" x14ac:dyDescent="0.3">
      <c r="A11" s="13" t="s">
        <v>25</v>
      </c>
      <c r="B11" s="13" t="s">
        <v>15</v>
      </c>
      <c r="C11" s="13" t="s">
        <v>1545</v>
      </c>
      <c r="D11" s="13" t="s">
        <v>764</v>
      </c>
      <c r="E11" s="13" t="s">
        <v>1030</v>
      </c>
      <c r="F11" s="13" t="s">
        <v>1610</v>
      </c>
      <c r="G11" s="13" t="s">
        <v>210</v>
      </c>
      <c r="H11" s="13" t="s">
        <v>20</v>
      </c>
      <c r="I11" s="13" t="s">
        <v>212</v>
      </c>
      <c r="J11" s="13" t="s">
        <v>1546</v>
      </c>
      <c r="K11" s="13" t="s">
        <v>15</v>
      </c>
      <c r="L11" s="13" t="s">
        <v>1037</v>
      </c>
      <c r="M11" s="13" t="s">
        <v>15</v>
      </c>
      <c r="N11" s="14" t="str">
        <f>HYPERLINK("https://electionmgmt.vermont.gov//TFA/DownLoadFinancialDisclosure?FileName=BLAIS_MARIELLE_GOV_2024AUGPRIMARY_Redacted_7b987c1c-0533-4635-852b-78c83837947b.pdf", "BLAIS_MARIELLE_GOV_2024AUGPRIMARY_Redacted_7b987c1c-0533-4635-852b-78c83837947b.pdf")</f>
        <v>BLAIS_MARIELLE_GOV_2024AUGPRIMARY_Redacted_7b987c1c-0533-4635-852b-78c83837947b.pdf</v>
      </c>
      <c r="O11" s="6"/>
      <c r="P11" s="6"/>
      <c r="Q11" s="6"/>
      <c r="R11" s="6"/>
      <c r="S11" s="6"/>
      <c r="T11" s="6"/>
      <c r="U11" s="6"/>
    </row>
    <row r="12" spans="1:21" s="2" customFormat="1" ht="30" customHeight="1" x14ac:dyDescent="0.3">
      <c r="A12" s="13" t="s">
        <v>25</v>
      </c>
      <c r="B12" s="13" t="s">
        <v>15</v>
      </c>
      <c r="C12" s="13" t="s">
        <v>33</v>
      </c>
      <c r="D12" s="13" t="s">
        <v>34</v>
      </c>
      <c r="E12" s="13" t="s">
        <v>18</v>
      </c>
      <c r="F12" s="13" t="s">
        <v>35</v>
      </c>
      <c r="G12" s="13" t="s">
        <v>34</v>
      </c>
      <c r="H12" s="13" t="s">
        <v>20</v>
      </c>
      <c r="I12" s="13" t="s">
        <v>36</v>
      </c>
      <c r="J12" s="13" t="s">
        <v>37</v>
      </c>
      <c r="K12" s="13" t="s">
        <v>15</v>
      </c>
      <c r="L12" s="13" t="s">
        <v>38</v>
      </c>
      <c r="M12" s="13" t="s">
        <v>39</v>
      </c>
      <c r="N12" s="14" t="str">
        <f>HYPERLINK("https://electionmgmt.vermont.gov//TFA/DownLoadFinancialDisclosure?FileName=DUVAL_PETER_GOV_2024AUGPRIMARY_41229617-9f51-413b-961e-d36585ea30d1.pdf", "DUVAL_PETER_GOV_2024AUGPRIMARY_41229617-9f51-413b-961e-d36585ea30d1.pdf")</f>
        <v>DUVAL_PETER_GOV_2024AUGPRIMARY_41229617-9f51-413b-961e-d36585ea30d1.pdf</v>
      </c>
      <c r="O12" s="6"/>
      <c r="P12" s="6"/>
      <c r="Q12" s="6"/>
      <c r="R12" s="6"/>
      <c r="S12" s="6"/>
      <c r="T12" s="6"/>
      <c r="U12" s="6"/>
    </row>
    <row r="13" spans="1:21" s="2" customFormat="1" ht="30" customHeight="1" x14ac:dyDescent="0.3">
      <c r="A13" s="13" t="s">
        <v>25</v>
      </c>
      <c r="B13" s="13" t="s">
        <v>15</v>
      </c>
      <c r="C13" s="13" t="s">
        <v>1052</v>
      </c>
      <c r="D13" s="13" t="s">
        <v>1053</v>
      </c>
      <c r="E13" s="13" t="s">
        <v>1039</v>
      </c>
      <c r="F13" s="13" t="s">
        <v>1054</v>
      </c>
      <c r="G13" s="13" t="s">
        <v>210</v>
      </c>
      <c r="H13" s="13" t="s">
        <v>20</v>
      </c>
      <c r="I13" s="13" t="s">
        <v>1055</v>
      </c>
      <c r="J13" s="13" t="s">
        <v>1056</v>
      </c>
      <c r="K13" s="13" t="s">
        <v>15</v>
      </c>
      <c r="L13" s="13" t="s">
        <v>1057</v>
      </c>
      <c r="M13" s="13" t="s">
        <v>1058</v>
      </c>
      <c r="N13" s="14" t="str">
        <f>HYPERLINK("https://electionmgmt.vermont.gov//TFA/DownLoadFinancialDisclosure?FileName=SCOTT_PHIL_GOV_2024AUGPRIMARY_3a92e8e2-d345-4df4-b908-c831c248066b.pdf", "SCOTT_PHIL_GOV_2024AUGPRIMARY_3a92e8e2-d345-4df4-b908-c831c248066b.pdf")</f>
        <v>SCOTT_PHIL_GOV_2024AUGPRIMARY_3a92e8e2-d345-4df4-b908-c831c248066b.pdf</v>
      </c>
      <c r="O13" s="6"/>
      <c r="P13" s="6"/>
      <c r="Q13" s="6"/>
      <c r="R13" s="6"/>
      <c r="S13" s="6"/>
      <c r="T13" s="6"/>
      <c r="U13" s="6"/>
    </row>
    <row r="14" spans="1:21" s="6" customFormat="1" ht="30" customHeight="1" x14ac:dyDescent="0.3">
      <c r="A14" s="13" t="s">
        <v>1009</v>
      </c>
      <c r="B14" s="13" t="s">
        <v>1010</v>
      </c>
      <c r="C14" s="13" t="s">
        <v>1011</v>
      </c>
      <c r="D14" s="13" t="s">
        <v>27</v>
      </c>
      <c r="E14" s="13" t="s">
        <v>18</v>
      </c>
      <c r="F14" s="13" t="s">
        <v>1012</v>
      </c>
      <c r="G14" s="13" t="s">
        <v>27</v>
      </c>
      <c r="H14" s="13" t="s">
        <v>20</v>
      </c>
      <c r="I14" s="13" t="s">
        <v>29</v>
      </c>
      <c r="J14" s="13" t="s">
        <v>1013</v>
      </c>
      <c r="K14" s="13" t="s">
        <v>15</v>
      </c>
      <c r="L14" s="13" t="s">
        <v>1014</v>
      </c>
      <c r="M14" s="13" t="s">
        <v>1015</v>
      </c>
      <c r="N14" s="13" t="s">
        <v>15</v>
      </c>
    </row>
    <row r="15" spans="1:21" s="2" customFormat="1" ht="30" customHeight="1" x14ac:dyDescent="0.3">
      <c r="A15" s="13" t="s">
        <v>1009</v>
      </c>
      <c r="B15" s="13" t="s">
        <v>1010</v>
      </c>
      <c r="C15" s="13" t="s">
        <v>1537</v>
      </c>
      <c r="D15" s="13" t="s">
        <v>27</v>
      </c>
      <c r="E15" s="13" t="s">
        <v>1039</v>
      </c>
      <c r="F15" s="13" t="s">
        <v>1538</v>
      </c>
      <c r="G15" s="13" t="s">
        <v>27</v>
      </c>
      <c r="H15" s="13" t="s">
        <v>20</v>
      </c>
      <c r="I15" s="13" t="s">
        <v>29</v>
      </c>
      <c r="J15" s="13" t="s">
        <v>15</v>
      </c>
      <c r="K15" s="13" t="s">
        <v>15</v>
      </c>
      <c r="L15" s="13" t="s">
        <v>1539</v>
      </c>
      <c r="M15" s="13" t="s">
        <v>15</v>
      </c>
      <c r="N15" s="13" t="s">
        <v>15</v>
      </c>
      <c r="O15" s="6"/>
      <c r="P15" s="6"/>
      <c r="Q15" s="6"/>
      <c r="R15" s="6"/>
      <c r="S15" s="6"/>
      <c r="T15" s="6"/>
      <c r="U15" s="6"/>
    </row>
    <row r="16" spans="1:21" s="6" customFormat="1" ht="30" customHeight="1" x14ac:dyDescent="0.3">
      <c r="A16" s="13" t="s">
        <v>1009</v>
      </c>
      <c r="B16" s="13" t="s">
        <v>1589</v>
      </c>
      <c r="C16" s="13" t="s">
        <v>1590</v>
      </c>
      <c r="D16" s="13" t="s">
        <v>387</v>
      </c>
      <c r="E16" s="13" t="s">
        <v>1039</v>
      </c>
      <c r="F16" s="13" t="s">
        <v>1591</v>
      </c>
      <c r="G16" s="13" t="s">
        <v>387</v>
      </c>
      <c r="H16" s="13" t="s">
        <v>20</v>
      </c>
      <c r="I16" s="13" t="s">
        <v>1592</v>
      </c>
      <c r="J16" s="13" t="s">
        <v>1593</v>
      </c>
      <c r="K16" s="13" t="s">
        <v>15</v>
      </c>
      <c r="L16" s="13" t="s">
        <v>1594</v>
      </c>
      <c r="M16" s="13" t="s">
        <v>15</v>
      </c>
      <c r="N16" s="13" t="s">
        <v>15</v>
      </c>
    </row>
    <row r="17" spans="1:21" s="6" customFormat="1" ht="30" customHeight="1" x14ac:dyDescent="0.3">
      <c r="A17" s="13" t="s">
        <v>1009</v>
      </c>
      <c r="B17" s="13" t="s">
        <v>1016</v>
      </c>
      <c r="C17" s="13" t="s">
        <v>1647</v>
      </c>
      <c r="D17" s="13" t="s">
        <v>1017</v>
      </c>
      <c r="E17" s="13" t="s">
        <v>18</v>
      </c>
      <c r="F17" s="13" t="s">
        <v>1018</v>
      </c>
      <c r="G17" s="13" t="s">
        <v>1019</v>
      </c>
      <c r="H17" s="13" t="s">
        <v>20</v>
      </c>
      <c r="I17" s="13" t="s">
        <v>641</v>
      </c>
      <c r="J17" s="13" t="s">
        <v>1020</v>
      </c>
      <c r="K17" s="13" t="s">
        <v>15</v>
      </c>
      <c r="L17" s="13" t="s">
        <v>1021</v>
      </c>
      <c r="M17" s="13" t="s">
        <v>15</v>
      </c>
      <c r="N17" s="13" t="s">
        <v>15</v>
      </c>
    </row>
    <row r="18" spans="1:21" s="2" customFormat="1" ht="30" customHeight="1" x14ac:dyDescent="0.3">
      <c r="A18" s="13" t="s">
        <v>1009</v>
      </c>
      <c r="B18" s="13" t="s">
        <v>1540</v>
      </c>
      <c r="C18" s="13" t="s">
        <v>1541</v>
      </c>
      <c r="D18" s="13" t="s">
        <v>1265</v>
      </c>
      <c r="E18" s="13" t="s">
        <v>1039</v>
      </c>
      <c r="F18" s="13" t="s">
        <v>1542</v>
      </c>
      <c r="G18" s="13" t="s">
        <v>1265</v>
      </c>
      <c r="H18" s="13" t="s">
        <v>20</v>
      </c>
      <c r="I18" s="13" t="s">
        <v>1267</v>
      </c>
      <c r="J18" s="13" t="s">
        <v>1543</v>
      </c>
      <c r="K18" s="13" t="s">
        <v>15</v>
      </c>
      <c r="L18" s="13" t="s">
        <v>1544</v>
      </c>
      <c r="M18" s="13" t="s">
        <v>15</v>
      </c>
      <c r="N18" s="13" t="s">
        <v>15</v>
      </c>
      <c r="O18" s="6"/>
      <c r="P18" s="6"/>
      <c r="Q18" s="6"/>
      <c r="R18" s="6"/>
      <c r="S18" s="6"/>
      <c r="T18" s="6"/>
      <c r="U18" s="6"/>
    </row>
    <row r="19" spans="1:21" s="6" customFormat="1" ht="30" customHeight="1" x14ac:dyDescent="0.3">
      <c r="A19" s="13" t="s">
        <v>1009</v>
      </c>
      <c r="B19" s="13" t="s">
        <v>1022</v>
      </c>
      <c r="C19" s="13" t="s">
        <v>1023</v>
      </c>
      <c r="D19" s="13" t="s">
        <v>1024</v>
      </c>
      <c r="E19" s="13" t="s">
        <v>18</v>
      </c>
      <c r="F19" s="13" t="s">
        <v>1025</v>
      </c>
      <c r="G19" s="13" t="s">
        <v>1024</v>
      </c>
      <c r="H19" s="13" t="s">
        <v>20</v>
      </c>
      <c r="I19" s="13" t="s">
        <v>1026</v>
      </c>
      <c r="J19" s="13" t="s">
        <v>1027</v>
      </c>
      <c r="K19" s="13" t="s">
        <v>15</v>
      </c>
      <c r="L19" s="13" t="s">
        <v>1028</v>
      </c>
      <c r="M19" s="13" t="s">
        <v>15</v>
      </c>
      <c r="N19" s="13" t="s">
        <v>15</v>
      </c>
    </row>
    <row r="20" spans="1:21" s="6" customFormat="1" ht="30" customHeight="1" x14ac:dyDescent="0.3">
      <c r="A20" s="13" t="s">
        <v>40</v>
      </c>
      <c r="B20" s="13" t="s">
        <v>15</v>
      </c>
      <c r="C20" s="13" t="s">
        <v>48</v>
      </c>
      <c r="D20" s="13" t="s">
        <v>49</v>
      </c>
      <c r="E20" s="13" t="s">
        <v>18</v>
      </c>
      <c r="F20" s="13" t="s">
        <v>50</v>
      </c>
      <c r="G20" s="13" t="s">
        <v>51</v>
      </c>
      <c r="H20" s="13" t="s">
        <v>20</v>
      </c>
      <c r="I20" s="13" t="s">
        <v>52</v>
      </c>
      <c r="J20" s="13" t="s">
        <v>53</v>
      </c>
      <c r="K20" s="13" t="s">
        <v>15</v>
      </c>
      <c r="L20" s="13" t="s">
        <v>54</v>
      </c>
      <c r="M20" s="13" t="s">
        <v>55</v>
      </c>
      <c r="N20" s="14" t="str">
        <f>HYPERLINK("https://electionmgmt.vermont.gov//TFA/DownLoadFinancialDisclosure?FileName=ZUCKERMAN_DAVD_LTGOV_2024AUGPRIMARY_51c53bc8-8be8-4717-a477-4da2c91438f4.pdf", "ZUCKERMAN_DAVD_LTGOV_2024AUGPRIMARY_51c53bc8-8be8-4717-a477-4da2c91438f4.pdf")</f>
        <v>ZUCKERMAN_DAVD_LTGOV_2024AUGPRIMARY_51c53bc8-8be8-4717-a477-4da2c91438f4.pdf</v>
      </c>
    </row>
    <row r="21" spans="1:21" s="2" customFormat="1" ht="30" customHeight="1" x14ac:dyDescent="0.3">
      <c r="A21" s="13" t="s">
        <v>40</v>
      </c>
      <c r="B21" s="13" t="s">
        <v>15</v>
      </c>
      <c r="C21" s="13" t="s">
        <v>1063</v>
      </c>
      <c r="D21" s="13" t="s">
        <v>747</v>
      </c>
      <c r="E21" s="13" t="s">
        <v>1039</v>
      </c>
      <c r="F21" s="13" t="s">
        <v>1064</v>
      </c>
      <c r="G21" s="13" t="s">
        <v>200</v>
      </c>
      <c r="H21" s="13" t="s">
        <v>20</v>
      </c>
      <c r="I21" s="13" t="s">
        <v>749</v>
      </c>
      <c r="J21" s="13" t="s">
        <v>1065</v>
      </c>
      <c r="K21" s="13" t="s">
        <v>15</v>
      </c>
      <c r="L21" s="13" t="s">
        <v>1066</v>
      </c>
      <c r="M21" s="13" t="s">
        <v>1067</v>
      </c>
      <c r="N21" s="14" t="str">
        <f>HYPERLINK("https://electionmgmt.vermont.gov//TFA/DownLoadFinancialDisclosure?FileName=THAYER_GREGORY_LTGOV_2024AUGPRIMARY_5d0ce629-b6f8-4e87-9725-6020ce8c9dbc.pdf", "THAYER_GREGORY_LTGOV_2024AUGPRIMARY_5d0ce629-b6f8-4e87-9725-6020ce8c9dbc.pdf")</f>
        <v>THAYER_GREGORY_LTGOV_2024AUGPRIMARY_5d0ce629-b6f8-4e87-9725-6020ce8c9dbc.pdf</v>
      </c>
      <c r="O21" s="6"/>
      <c r="P21" s="6"/>
      <c r="Q21" s="6"/>
      <c r="R21" s="6"/>
      <c r="S21" s="6"/>
      <c r="T21" s="6"/>
      <c r="U21" s="6"/>
    </row>
    <row r="22" spans="1:21" s="6" customFormat="1" ht="30" customHeight="1" x14ac:dyDescent="0.3">
      <c r="A22" s="13" t="s">
        <v>40</v>
      </c>
      <c r="B22" s="13" t="s">
        <v>15</v>
      </c>
      <c r="C22" s="13" t="s">
        <v>1059</v>
      </c>
      <c r="D22" s="13" t="s">
        <v>721</v>
      </c>
      <c r="E22" s="13" t="s">
        <v>1039</v>
      </c>
      <c r="F22" s="13" t="s">
        <v>1060</v>
      </c>
      <c r="G22" s="13" t="s">
        <v>721</v>
      </c>
      <c r="H22" s="13" t="s">
        <v>20</v>
      </c>
      <c r="I22" s="13" t="s">
        <v>724</v>
      </c>
      <c r="J22" s="13" t="s">
        <v>1061</v>
      </c>
      <c r="K22" s="13" t="s">
        <v>15</v>
      </c>
      <c r="L22" s="13" t="s">
        <v>1062</v>
      </c>
      <c r="M22" s="13" t="s">
        <v>15</v>
      </c>
      <c r="N22" s="14" t="str">
        <f>HYPERLINK("https://electionmgmt.vermont.gov//TFA/DownLoadFinancialDisclosure?FileName=RODGERS_JOHN_LTGOV_2024AUGPRIMARY_d951bbe6-f792-404b-83ab-00f2677f9a3a.pdf", "RODGERS_JOHN_LTGOV_2024AUGPRIMARY_d951bbe6-f792-404b-83ab-00f2677f9a3a.pdf")</f>
        <v>RODGERS_JOHN_LTGOV_2024AUGPRIMARY_d951bbe6-f792-404b-83ab-00f2677f9a3a.pdf</v>
      </c>
    </row>
    <row r="23" spans="1:21" s="2" customFormat="1" ht="30" customHeight="1" x14ac:dyDescent="0.3">
      <c r="A23" s="13" t="s">
        <v>40</v>
      </c>
      <c r="B23" s="13" t="s">
        <v>15</v>
      </c>
      <c r="C23" s="13" t="s">
        <v>41</v>
      </c>
      <c r="D23" s="13" t="s">
        <v>42</v>
      </c>
      <c r="E23" s="13" t="s">
        <v>18</v>
      </c>
      <c r="F23" s="13" t="s">
        <v>43</v>
      </c>
      <c r="G23" s="13" t="s">
        <v>42</v>
      </c>
      <c r="H23" s="13" t="s">
        <v>20</v>
      </c>
      <c r="I23" s="13" t="s">
        <v>44</v>
      </c>
      <c r="J23" s="13" t="s">
        <v>45</v>
      </c>
      <c r="K23" s="13" t="s">
        <v>15</v>
      </c>
      <c r="L23" s="13" t="s">
        <v>46</v>
      </c>
      <c r="M23" s="13" t="s">
        <v>47</v>
      </c>
      <c r="N23" s="14" t="str">
        <f>HYPERLINK("https://electionmgmt.vermont.gov//TFA/DownLoadFinancialDisclosure?FileName=RENNER_THOMAS_LTGOV_2024AUGPRIMARY_469be678-a1b8-4f1d-ba50-cae62216293a.pdf", "RENNER_THOMAS_LTGOV_2024AUGPRIMARY_469be678-a1b8-4f1d-ba50-cae62216293a.pdf")</f>
        <v>RENNER_THOMAS_LTGOV_2024AUGPRIMARY_469be678-a1b8-4f1d-ba50-cae62216293a.pdf</v>
      </c>
      <c r="O23" s="6"/>
      <c r="P23" s="6"/>
      <c r="Q23" s="6"/>
      <c r="R23" s="6"/>
      <c r="S23" s="6"/>
      <c r="T23" s="6"/>
      <c r="U23" s="6"/>
    </row>
    <row r="24" spans="1:21" s="2" customFormat="1" ht="30" customHeight="1" x14ac:dyDescent="0.3">
      <c r="A24" s="13" t="s">
        <v>40</v>
      </c>
      <c r="B24" s="13" t="s">
        <v>15</v>
      </c>
      <c r="C24" s="13" t="s">
        <v>1029</v>
      </c>
      <c r="D24" s="13" t="s">
        <v>17</v>
      </c>
      <c r="E24" s="13" t="s">
        <v>1030</v>
      </c>
      <c r="F24" s="13" t="s">
        <v>1031</v>
      </c>
      <c r="G24" s="13" t="s">
        <v>17</v>
      </c>
      <c r="H24" s="13" t="s">
        <v>20</v>
      </c>
      <c r="I24" s="13" t="s">
        <v>73</v>
      </c>
      <c r="J24" s="13" t="s">
        <v>1032</v>
      </c>
      <c r="K24" s="13" t="s">
        <v>15</v>
      </c>
      <c r="L24" s="13" t="s">
        <v>1033</v>
      </c>
      <c r="M24" s="13" t="s">
        <v>15</v>
      </c>
      <c r="N24" s="14" t="str">
        <f>HYPERLINK("https://electionmgmt.vermont.gov//TFA/DownLoadFinancialDisclosure?FileName=HIGHTOWER_ZORAYA_LTGOV_2024AUGPRIMARY_370f5058-df42-4a80-aab3-c183233e715c.pdf", "HIGHTOWER_ZORAYA_LTGOV_2024AUGPRIMARY_370f5058-df42-4a80-aab3-c183233e715c.pdf")</f>
        <v>HIGHTOWER_ZORAYA_LTGOV_2024AUGPRIMARY_370f5058-df42-4a80-aab3-c183233e715c.pdf</v>
      </c>
      <c r="O24" s="6"/>
      <c r="P24" s="6"/>
      <c r="Q24" s="6"/>
      <c r="R24" s="6"/>
      <c r="S24" s="6"/>
      <c r="T24" s="6"/>
      <c r="U24" s="6"/>
    </row>
    <row r="25" spans="1:21" s="2" customFormat="1" ht="30" customHeight="1" x14ac:dyDescent="0.3">
      <c r="A25" s="13" t="s">
        <v>1046</v>
      </c>
      <c r="B25" s="13" t="s">
        <v>15</v>
      </c>
      <c r="C25" s="13" t="s">
        <v>1552</v>
      </c>
      <c r="D25" s="13" t="s">
        <v>902</v>
      </c>
      <c r="E25" s="13" t="s">
        <v>18</v>
      </c>
      <c r="F25" s="13" t="s">
        <v>1553</v>
      </c>
      <c r="G25" s="13" t="s">
        <v>17</v>
      </c>
      <c r="H25" s="13" t="s">
        <v>20</v>
      </c>
      <c r="I25" s="13" t="s">
        <v>21</v>
      </c>
      <c r="J25" s="13" t="s">
        <v>1554</v>
      </c>
      <c r="K25" s="13" t="s">
        <v>15</v>
      </c>
      <c r="L25" s="13" t="s">
        <v>1555</v>
      </c>
      <c r="M25" s="13" t="s">
        <v>1556</v>
      </c>
      <c r="N25" s="13" t="s">
        <v>15</v>
      </c>
      <c r="O25" s="6"/>
      <c r="P25" s="6"/>
      <c r="Q25" s="6"/>
      <c r="R25" s="6"/>
      <c r="S25" s="6"/>
      <c r="T25" s="6"/>
      <c r="U25" s="6"/>
    </row>
    <row r="26" spans="1:21" s="6" customFormat="1" ht="30" customHeight="1" x14ac:dyDescent="0.3">
      <c r="A26" s="13" t="s">
        <v>1046</v>
      </c>
      <c r="B26" s="13" t="s">
        <v>15</v>
      </c>
      <c r="C26" s="13" t="s">
        <v>1047</v>
      </c>
      <c r="D26" s="13" t="s">
        <v>870</v>
      </c>
      <c r="E26" s="13" t="s">
        <v>1039</v>
      </c>
      <c r="F26" s="13" t="s">
        <v>1048</v>
      </c>
      <c r="G26" s="13" t="s">
        <v>870</v>
      </c>
      <c r="H26" s="13" t="s">
        <v>20</v>
      </c>
      <c r="I26" s="13" t="s">
        <v>872</v>
      </c>
      <c r="J26" s="13" t="s">
        <v>1049</v>
      </c>
      <c r="K26" s="13" t="s">
        <v>1049</v>
      </c>
      <c r="L26" s="13" t="s">
        <v>1050</v>
      </c>
      <c r="M26" s="13" t="s">
        <v>1051</v>
      </c>
      <c r="N26" s="13" t="s">
        <v>15</v>
      </c>
    </row>
    <row r="27" spans="1:21" s="2" customFormat="1" ht="30" customHeight="1" x14ac:dyDescent="0.3">
      <c r="A27" s="13" t="s">
        <v>62</v>
      </c>
      <c r="B27" s="13" t="s">
        <v>15</v>
      </c>
      <c r="C27" s="13" t="s">
        <v>1072</v>
      </c>
      <c r="D27" s="13" t="s">
        <v>1022</v>
      </c>
      <c r="E27" s="13" t="s">
        <v>1039</v>
      </c>
      <c r="F27" s="13" t="s">
        <v>1073</v>
      </c>
      <c r="G27" s="13" t="s">
        <v>1022</v>
      </c>
      <c r="H27" s="13" t="s">
        <v>20</v>
      </c>
      <c r="I27" s="13" t="s">
        <v>1074</v>
      </c>
      <c r="J27" s="13" t="s">
        <v>1075</v>
      </c>
      <c r="K27" s="13" t="s">
        <v>1076</v>
      </c>
      <c r="L27" s="13" t="s">
        <v>1077</v>
      </c>
      <c r="M27" s="13" t="s">
        <v>15</v>
      </c>
      <c r="N27" s="14" t="str">
        <f>HYPERLINK("https://electionmgmt.vermont.gov//TFA/DownLoadFinancialDisclosure?FileName=PAIGE_BROOKE_SOS_2024AUGPRIMARY_13cf0f32-3d5d-45da-84a7-bd50cfafe721.pdf", "PAIGE_BROOKE_SOS_2024AUGPRIMARY_13cf0f32-3d5d-45da-84a7-bd50cfafe721.pdf")</f>
        <v>PAIGE_BROOKE_SOS_2024AUGPRIMARY_13cf0f32-3d5d-45da-84a7-bd50cfafe721.pdf</v>
      </c>
      <c r="O27" s="6"/>
      <c r="P27" s="6"/>
      <c r="Q27" s="6"/>
      <c r="R27" s="6"/>
      <c r="S27" s="6"/>
      <c r="T27" s="6"/>
      <c r="U27" s="6"/>
    </row>
    <row r="28" spans="1:21" s="6" customFormat="1" ht="30" customHeight="1" x14ac:dyDescent="0.3">
      <c r="A28" s="13" t="s">
        <v>62</v>
      </c>
      <c r="B28" s="13" t="s">
        <v>15</v>
      </c>
      <c r="C28" s="13" t="s">
        <v>63</v>
      </c>
      <c r="D28" s="13" t="s">
        <v>64</v>
      </c>
      <c r="E28" s="13" t="s">
        <v>18</v>
      </c>
      <c r="F28" s="13" t="s">
        <v>65</v>
      </c>
      <c r="G28" s="13" t="s">
        <v>64</v>
      </c>
      <c r="H28" s="13" t="s">
        <v>20</v>
      </c>
      <c r="I28" s="13" t="s">
        <v>66</v>
      </c>
      <c r="J28" s="13" t="s">
        <v>67</v>
      </c>
      <c r="K28" s="13" t="s">
        <v>15</v>
      </c>
      <c r="L28" s="13" t="s">
        <v>68</v>
      </c>
      <c r="M28" s="13" t="s">
        <v>69</v>
      </c>
      <c r="N28" s="14" t="str">
        <f>HYPERLINK("https://electionmgmt.vermont.gov//TFA/DownLoadFinancialDisclosure?FileName=COPELAND_HANZAS_SARAH_SOS_2024AUGPRIMARY_f97501b6-4b66-42d3-89dc-3635fac5147f.pdf", "COPELAND_HANZAS_SARAH_SOS_2024AUGPRIMARY_f97501b6-4b66-42d3-89dc-3635fac5147f.pdf")</f>
        <v>COPELAND_HANZAS_SARAH_SOS_2024AUGPRIMARY_f97501b6-4b66-42d3-89dc-3635fac5147f.pdf</v>
      </c>
    </row>
    <row r="29" spans="1:21" s="6" customFormat="1" ht="30" customHeight="1" x14ac:dyDescent="0.3">
      <c r="A29" s="13" t="s">
        <v>258</v>
      </c>
      <c r="B29" s="13" t="s">
        <v>85</v>
      </c>
      <c r="C29" s="13" t="s">
        <v>263</v>
      </c>
      <c r="D29" s="13" t="s">
        <v>27</v>
      </c>
      <c r="E29" s="13" t="s">
        <v>18</v>
      </c>
      <c r="F29" s="13" t="s">
        <v>264</v>
      </c>
      <c r="G29" s="13" t="s">
        <v>265</v>
      </c>
      <c r="H29" s="13" t="s">
        <v>20</v>
      </c>
      <c r="I29" s="13" t="s">
        <v>266</v>
      </c>
      <c r="J29" s="13" t="s">
        <v>267</v>
      </c>
      <c r="K29" s="13" t="s">
        <v>267</v>
      </c>
      <c r="L29" s="13" t="s">
        <v>268</v>
      </c>
      <c r="M29" s="13" t="s">
        <v>15</v>
      </c>
      <c r="N29" s="14" t="str">
        <f>HYPERLINK("https://electionmgmt.vermont.gov//TFA/DownLoadFinancialDisclosure?FileName=Sheldon_Amy_StateRep_2024AugPrimary_28709abd-44c9-4879-a60b-2aebaeabe99a.pdf", "Sheldon_Amy_StateRep_2024AugPrimary_28709abd-44c9-4879-a60b-2aebaeabe99a.pdf")</f>
        <v>Sheldon_Amy_StateRep_2024AugPrimary_28709abd-44c9-4879-a60b-2aebaeabe99a.pdf</v>
      </c>
    </row>
    <row r="30" spans="1:21" s="6" customFormat="1" ht="30" customHeight="1" x14ac:dyDescent="0.3">
      <c r="A30" s="13" t="s">
        <v>258</v>
      </c>
      <c r="B30" s="13" t="s">
        <v>85</v>
      </c>
      <c r="C30" s="13" t="s">
        <v>259</v>
      </c>
      <c r="D30" s="13" t="s">
        <v>27</v>
      </c>
      <c r="E30" s="13" t="s">
        <v>18</v>
      </c>
      <c r="F30" s="13" t="s">
        <v>260</v>
      </c>
      <c r="G30" s="13" t="s">
        <v>27</v>
      </c>
      <c r="H30" s="13" t="s">
        <v>20</v>
      </c>
      <c r="I30" s="13" t="s">
        <v>29</v>
      </c>
      <c r="J30" s="13" t="s">
        <v>261</v>
      </c>
      <c r="K30" s="13" t="s">
        <v>261</v>
      </c>
      <c r="L30" s="13" t="s">
        <v>262</v>
      </c>
      <c r="M30" s="13" t="s">
        <v>15</v>
      </c>
      <c r="N30" s="14" t="str">
        <f>HYPERLINK("https://electionmgmt.vermont.gov//TFA/DownLoadFinancialDisclosure?FileName=Scheu_Robin_StateRep_2024AugPrimary_46309d95-8296-4cb9-8ba7-a556385de021.pdf", "Scheu_Robin_StateRep_2024AugPrimary_46309d95-8296-4cb9-8ba7-a556385de021.pdf")</f>
        <v>Scheu_Robin_StateRep_2024AugPrimary_46309d95-8296-4cb9-8ba7-a556385de021.pdf</v>
      </c>
    </row>
    <row r="31" spans="1:21" s="2" customFormat="1" ht="30" customHeight="1" x14ac:dyDescent="0.3">
      <c r="A31" s="13" t="s">
        <v>258</v>
      </c>
      <c r="B31" s="13" t="s">
        <v>269</v>
      </c>
      <c r="C31" s="13" t="s">
        <v>270</v>
      </c>
      <c r="D31" s="13" t="s">
        <v>271</v>
      </c>
      <c r="E31" s="13" t="s">
        <v>18</v>
      </c>
      <c r="F31" s="13" t="s">
        <v>272</v>
      </c>
      <c r="G31" s="13" t="s">
        <v>271</v>
      </c>
      <c r="H31" s="13" t="s">
        <v>20</v>
      </c>
      <c r="I31" s="13" t="s">
        <v>29</v>
      </c>
      <c r="J31" s="13" t="s">
        <v>273</v>
      </c>
      <c r="K31" s="13" t="s">
        <v>15</v>
      </c>
      <c r="L31" s="13" t="s">
        <v>274</v>
      </c>
      <c r="M31" s="13" t="s">
        <v>15</v>
      </c>
      <c r="N31" s="14" t="str">
        <f>HYPERLINK("https://electionmgmt.vermont.gov//TFA/DownLoadFinancialDisclosure?FileName=Peter_Conlon_ef038042-c323-4d69-b254-f605c72ac48c.pdf", "Peter_Conlon_ef038042-c323-4d69-b254-f605c72ac48c.pdf")</f>
        <v>Peter_Conlon_ef038042-c323-4d69-b254-f605c72ac48c.pdf</v>
      </c>
      <c r="O31" s="6"/>
      <c r="P31" s="6"/>
      <c r="Q31" s="6"/>
      <c r="R31" s="6"/>
      <c r="S31" s="6"/>
      <c r="T31" s="6"/>
      <c r="U31" s="6"/>
    </row>
    <row r="32" spans="1:21" s="2" customFormat="1" ht="30" customHeight="1" x14ac:dyDescent="0.3">
      <c r="A32" s="13" t="s">
        <v>258</v>
      </c>
      <c r="B32" s="13" t="s">
        <v>275</v>
      </c>
      <c r="C32" s="13" t="s">
        <v>282</v>
      </c>
      <c r="D32" s="13" t="s">
        <v>277</v>
      </c>
      <c r="E32" s="13" t="s">
        <v>18</v>
      </c>
      <c r="F32" s="13" t="s">
        <v>283</v>
      </c>
      <c r="G32" s="13" t="s">
        <v>277</v>
      </c>
      <c r="H32" s="13" t="s">
        <v>20</v>
      </c>
      <c r="I32" s="13" t="s">
        <v>279</v>
      </c>
      <c r="J32" s="13" t="s">
        <v>284</v>
      </c>
      <c r="K32" s="13" t="s">
        <v>284</v>
      </c>
      <c r="L32" s="13" t="s">
        <v>285</v>
      </c>
      <c r="M32" s="13" t="s">
        <v>15</v>
      </c>
      <c r="N32" s="14" t="str">
        <f>HYPERLINK("https://electionmgmt.vermont.gov//TFA/DownLoadFinancialDisclosure?FileName=20240530131219_199394b4-c1f1-4608-ab44-3b0bd6e2b3b7.pdf", "20240530131219_199394b4-c1f1-4608-ab44-3b0bd6e2b3b7.pdf")</f>
        <v>20240530131219_199394b4-c1f1-4608-ab44-3b0bd6e2b3b7.pdf</v>
      </c>
      <c r="O32" s="6"/>
      <c r="P32" s="6"/>
      <c r="Q32" s="6"/>
      <c r="R32" s="6"/>
      <c r="S32" s="6"/>
      <c r="T32" s="6"/>
      <c r="U32" s="6"/>
    </row>
    <row r="33" spans="1:21" s="6" customFormat="1" ht="30" customHeight="1" x14ac:dyDescent="0.3">
      <c r="A33" s="13" t="s">
        <v>258</v>
      </c>
      <c r="B33" s="13" t="s">
        <v>275</v>
      </c>
      <c r="C33" s="13" t="s">
        <v>276</v>
      </c>
      <c r="D33" s="13" t="s">
        <v>277</v>
      </c>
      <c r="E33" s="13" t="s">
        <v>18</v>
      </c>
      <c r="F33" s="13" t="s">
        <v>278</v>
      </c>
      <c r="G33" s="13" t="s">
        <v>277</v>
      </c>
      <c r="H33" s="13" t="s">
        <v>20</v>
      </c>
      <c r="I33" s="13" t="s">
        <v>279</v>
      </c>
      <c r="J33" s="13" t="s">
        <v>280</v>
      </c>
      <c r="K33" s="13" t="s">
        <v>280</v>
      </c>
      <c r="L33" s="13" t="s">
        <v>281</v>
      </c>
      <c r="M33" s="13" t="s">
        <v>281</v>
      </c>
      <c r="N33" s="14" t="str">
        <f>HYPERLINK("https://electionmgmt.vermont.gov//TFA/DownLoadFinancialDisclosure?FileName=20240530125151_3d49b035-0f27-4a95-be94-01167e23b9ec.pdf", "20240530125151_3d49b035-0f27-4a95-be94-01167e23b9ec.pdf")</f>
        <v>20240530125151_3d49b035-0f27-4a95-be94-01167e23b9ec.pdf</v>
      </c>
    </row>
    <row r="34" spans="1:21" s="2" customFormat="1" ht="30" customHeight="1" x14ac:dyDescent="0.3">
      <c r="A34" s="13" t="s">
        <v>258</v>
      </c>
      <c r="B34" s="13" t="s">
        <v>275</v>
      </c>
      <c r="C34" s="13" t="s">
        <v>1183</v>
      </c>
      <c r="D34" s="13" t="s">
        <v>1184</v>
      </c>
      <c r="E34" s="13" t="s">
        <v>1039</v>
      </c>
      <c r="F34" s="13" t="s">
        <v>1185</v>
      </c>
      <c r="G34" s="13" t="s">
        <v>1184</v>
      </c>
      <c r="H34" s="13" t="s">
        <v>20</v>
      </c>
      <c r="I34" s="13" t="s">
        <v>1186</v>
      </c>
      <c r="J34" s="13" t="s">
        <v>1187</v>
      </c>
      <c r="K34" s="13" t="s">
        <v>1187</v>
      </c>
      <c r="L34" s="13" t="s">
        <v>1188</v>
      </c>
      <c r="M34" s="13" t="s">
        <v>1189</v>
      </c>
      <c r="N34" s="14" t="str">
        <f>HYPERLINK("https://electionmgmt.vermont.gov//TFA/DownLoadFinancialDisclosure?FileName=NORTH_ROB_STREP_2024AUGPRIMARY_359053ef-31f4-49cf-a8a5-fd3cb99df7fd.pdf", "NORTH_ROB_STREP_2024AUGPRIMARY_359053ef-31f4-49cf-a8a5-fd3cb99df7fd.pdf")</f>
        <v>NORTH_ROB_STREP_2024AUGPRIMARY_359053ef-31f4-49cf-a8a5-fd3cb99df7fd.pdf</v>
      </c>
      <c r="O34" s="6"/>
      <c r="P34" s="6"/>
      <c r="Q34" s="6"/>
      <c r="R34" s="6"/>
      <c r="S34" s="6"/>
      <c r="T34" s="6"/>
      <c r="U34" s="6"/>
    </row>
    <row r="35" spans="1:21" s="2" customFormat="1" ht="30" customHeight="1" x14ac:dyDescent="0.3">
      <c r="A35" s="13" t="s">
        <v>258</v>
      </c>
      <c r="B35" s="13" t="s">
        <v>286</v>
      </c>
      <c r="C35" s="13" t="s">
        <v>1195</v>
      </c>
      <c r="D35" s="13" t="s">
        <v>87</v>
      </c>
      <c r="E35" s="13" t="s">
        <v>1039</v>
      </c>
      <c r="F35" s="13" t="s">
        <v>1196</v>
      </c>
      <c r="G35" s="13" t="s">
        <v>87</v>
      </c>
      <c r="H35" s="13" t="s">
        <v>20</v>
      </c>
      <c r="I35" s="13" t="s">
        <v>89</v>
      </c>
      <c r="J35" s="13" t="s">
        <v>1197</v>
      </c>
      <c r="K35" s="13" t="s">
        <v>15</v>
      </c>
      <c r="L35" s="13" t="s">
        <v>1198</v>
      </c>
      <c r="M35" s="13" t="s">
        <v>15</v>
      </c>
      <c r="N35" s="14" t="str">
        <f>HYPERLINK("https://electionmgmt.vermont.gov//TFA/DownLoadFinancialDisclosure?FileName=Hill_Chanin_StateRep_2024AugPrimary_907dae4c-1d7c-4e0d-a195-aced7d545fa4.pdf", "Hill_Chanin_StateRep_2024AugPrimary_907dae4c-1d7c-4e0d-a195-aced7d545fa4.pdf")</f>
        <v>Hill_Chanin_StateRep_2024AugPrimary_907dae4c-1d7c-4e0d-a195-aced7d545fa4.pdf</v>
      </c>
      <c r="O35" s="6"/>
      <c r="P35" s="6"/>
      <c r="Q35" s="6"/>
      <c r="R35" s="6"/>
      <c r="S35" s="6"/>
      <c r="T35" s="6"/>
      <c r="U35" s="6"/>
    </row>
    <row r="36" spans="1:21" s="2" customFormat="1" ht="30" customHeight="1" x14ac:dyDescent="0.3">
      <c r="A36" s="13" t="s">
        <v>258</v>
      </c>
      <c r="B36" s="13" t="s">
        <v>286</v>
      </c>
      <c r="C36" s="13" t="s">
        <v>296</v>
      </c>
      <c r="D36" s="13" t="s">
        <v>94</v>
      </c>
      <c r="E36" s="13" t="s">
        <v>18</v>
      </c>
      <c r="F36" s="13" t="s">
        <v>297</v>
      </c>
      <c r="G36" s="13" t="s">
        <v>94</v>
      </c>
      <c r="H36" s="13" t="s">
        <v>20</v>
      </c>
      <c r="I36" s="13" t="s">
        <v>96</v>
      </c>
      <c r="J36" s="13" t="s">
        <v>15</v>
      </c>
      <c r="K36" s="13" t="s">
        <v>15</v>
      </c>
      <c r="L36" s="13" t="s">
        <v>298</v>
      </c>
      <c r="M36" s="13" t="s">
        <v>15</v>
      </c>
      <c r="N36" s="14" t="str">
        <f>HYPERLINK("https://electionmgmt.vermont.gov//TFA/DownLoadFinancialDisclosure?FileName=Olson_Herb_StateRep_2024AugPrimary_631605c9-f26d-4335-8dcf-9a0517e1a91e.pdf", "Olson_Herb_StateRep_2024AugPrimary_631605c9-f26d-4335-8dcf-9a0517e1a91e.pdf")</f>
        <v>Olson_Herb_StateRep_2024AugPrimary_631605c9-f26d-4335-8dcf-9a0517e1a91e.pdf</v>
      </c>
      <c r="O36" s="6"/>
      <c r="P36" s="6"/>
      <c r="Q36" s="6"/>
      <c r="R36" s="6"/>
      <c r="S36" s="6"/>
      <c r="T36" s="6"/>
      <c r="U36" s="6"/>
    </row>
    <row r="37" spans="1:21" s="2" customFormat="1" ht="30" customHeight="1" x14ac:dyDescent="0.3">
      <c r="A37" s="13" t="s">
        <v>258</v>
      </c>
      <c r="B37" s="13" t="s">
        <v>286</v>
      </c>
      <c r="C37" s="13" t="s">
        <v>287</v>
      </c>
      <c r="D37" s="13" t="s">
        <v>288</v>
      </c>
      <c r="E37" s="13" t="s">
        <v>18</v>
      </c>
      <c r="F37" s="13" t="s">
        <v>289</v>
      </c>
      <c r="G37" s="13" t="s">
        <v>87</v>
      </c>
      <c r="H37" s="13" t="s">
        <v>20</v>
      </c>
      <c r="I37" s="13" t="s">
        <v>89</v>
      </c>
      <c r="J37" s="13" t="s">
        <v>290</v>
      </c>
      <c r="K37" s="13" t="s">
        <v>15</v>
      </c>
      <c r="L37" s="13" t="s">
        <v>291</v>
      </c>
      <c r="M37" s="13" t="s">
        <v>15</v>
      </c>
      <c r="N37" s="14" t="str">
        <f>HYPERLINK("https://electionmgmt.vermont.gov//TFA/DownLoadFinancialDisclosure?FileName=Albert_Jeanne_StateRep_2024AugPrimary_33fadb10-cbee-42f8-b9c1-a372e9100309.pdf", "Albert_Jeanne_StateRep_2024AugPrimary_33fadb10-cbee-42f8-b9c1-a372e9100309.pdf")</f>
        <v>Albert_Jeanne_StateRep_2024AugPrimary_33fadb10-cbee-42f8-b9c1-a372e9100309.pdf</v>
      </c>
      <c r="O37" s="6"/>
      <c r="P37" s="6"/>
      <c r="Q37" s="6"/>
      <c r="R37" s="6"/>
      <c r="S37" s="6"/>
      <c r="T37" s="6"/>
      <c r="U37" s="6"/>
    </row>
    <row r="38" spans="1:21" s="6" customFormat="1" ht="30" customHeight="1" x14ac:dyDescent="0.3">
      <c r="A38" s="13" t="s">
        <v>258</v>
      </c>
      <c r="B38" s="13" t="s">
        <v>286</v>
      </c>
      <c r="C38" s="13" t="s">
        <v>1190</v>
      </c>
      <c r="D38" s="13" t="s">
        <v>1191</v>
      </c>
      <c r="E38" s="13" t="s">
        <v>1039</v>
      </c>
      <c r="F38" s="13" t="s">
        <v>1192</v>
      </c>
      <c r="G38" s="13" t="s">
        <v>87</v>
      </c>
      <c r="H38" s="13" t="s">
        <v>20</v>
      </c>
      <c r="I38" s="13" t="s">
        <v>89</v>
      </c>
      <c r="J38" s="13" t="s">
        <v>1193</v>
      </c>
      <c r="K38" s="13" t="s">
        <v>15</v>
      </c>
      <c r="L38" s="13" t="s">
        <v>1194</v>
      </c>
      <c r="M38" s="13" t="s">
        <v>15</v>
      </c>
      <c r="N38" s="14" t="str">
        <f>HYPERLINK("https://electionmgmt.vermont.gov//TFA/DownLoadFinancialDisclosure?FileName=Caulfield_Lynne_StateRep_2024AugPrimary_8e538522-d9d3-416c-a0c5-7bf0cc1b0883.pdf", "Caulfield_Lynne_StateRep_2024AugPrimary_8e538522-d9d3-416c-a0c5-7bf0cc1b0883.pdf")</f>
        <v>Caulfield_Lynne_StateRep_2024AugPrimary_8e538522-d9d3-416c-a0c5-7bf0cc1b0883.pdf</v>
      </c>
    </row>
    <row r="39" spans="1:21" s="6" customFormat="1" ht="30" customHeight="1" x14ac:dyDescent="0.3">
      <c r="A39" s="13" t="s">
        <v>258</v>
      </c>
      <c r="B39" s="13" t="s">
        <v>286</v>
      </c>
      <c r="C39" s="13" t="s">
        <v>292</v>
      </c>
      <c r="D39" s="13" t="s">
        <v>288</v>
      </c>
      <c r="E39" s="13" t="s">
        <v>18</v>
      </c>
      <c r="F39" s="13" t="s">
        <v>293</v>
      </c>
      <c r="G39" s="13" t="s">
        <v>87</v>
      </c>
      <c r="H39" s="13" t="s">
        <v>20</v>
      </c>
      <c r="I39" s="13" t="s">
        <v>89</v>
      </c>
      <c r="J39" s="13" t="s">
        <v>294</v>
      </c>
      <c r="K39" s="13" t="s">
        <v>15</v>
      </c>
      <c r="L39" s="13" t="s">
        <v>295</v>
      </c>
      <c r="M39" s="13" t="s">
        <v>15</v>
      </c>
      <c r="N39" s="14" t="str">
        <f>HYPERLINK("https://electionmgmt.vermont.gov//TFA/DownLoadFinancialDisclosure?FileName=Cordes_Mari_StateRep_2024AugPrimary_8b1c7f05-0687-45b3-af1b-6b43c9f9446a.pdf", "Cordes_Mari_StateRep_2024AugPrimary_8b1c7f05-0687-45b3-af1b-6b43c9f9446a.pdf")</f>
        <v>Cordes_Mari_StateRep_2024AugPrimary_8b1c7f05-0687-45b3-af1b-6b43c9f9446a.pdf</v>
      </c>
    </row>
    <row r="40" spans="1:21" s="2" customFormat="1" ht="30" customHeight="1" x14ac:dyDescent="0.3">
      <c r="A40" s="13" t="s">
        <v>258</v>
      </c>
      <c r="B40" s="13" t="s">
        <v>286</v>
      </c>
      <c r="C40" s="13" t="s">
        <v>1199</v>
      </c>
      <c r="D40" s="13" t="s">
        <v>1191</v>
      </c>
      <c r="E40" s="13" t="s">
        <v>1039</v>
      </c>
      <c r="F40" s="13" t="s">
        <v>1131</v>
      </c>
      <c r="G40" s="13" t="s">
        <v>1200</v>
      </c>
      <c r="H40" s="13" t="s">
        <v>20</v>
      </c>
      <c r="I40" s="13" t="s">
        <v>1201</v>
      </c>
      <c r="J40" s="13" t="s">
        <v>1202</v>
      </c>
      <c r="K40" s="13" t="s">
        <v>15</v>
      </c>
      <c r="L40" s="13" t="s">
        <v>1203</v>
      </c>
      <c r="M40" s="13" t="s">
        <v>15</v>
      </c>
      <c r="N40" s="14" t="str">
        <f>HYPERLINK("https://electionmgmt.vermont.gov//TFA/DownLoadFinancialDisclosure?FileName=McGuinness_Renee_StateRep_2024AugPrimary_052130d9-6645-4b6c-9fc1-5e962737d9ae.pdf", "McGuinness_Renee_StateRep_2024AugPrimary_052130d9-6645-4b6c-9fc1-5e962737d9ae.pdf")</f>
        <v>McGuinness_Renee_StateRep_2024AugPrimary_052130d9-6645-4b6c-9fc1-5e962737d9ae.pdf</v>
      </c>
      <c r="O40" s="6"/>
      <c r="P40" s="6"/>
      <c r="Q40" s="6"/>
      <c r="R40" s="6"/>
      <c r="S40" s="6"/>
      <c r="T40" s="6"/>
      <c r="U40" s="6"/>
    </row>
    <row r="41" spans="1:21" s="2" customFormat="1" ht="30" customHeight="1" x14ac:dyDescent="0.3">
      <c r="A41" s="13" t="s">
        <v>258</v>
      </c>
      <c r="B41" s="13" t="s">
        <v>299</v>
      </c>
      <c r="C41" s="13" t="s">
        <v>1204</v>
      </c>
      <c r="D41" s="13" t="s">
        <v>301</v>
      </c>
      <c r="E41" s="13" t="s">
        <v>1039</v>
      </c>
      <c r="F41" s="13" t="s">
        <v>1205</v>
      </c>
      <c r="G41" s="13" t="s">
        <v>301</v>
      </c>
      <c r="H41" s="13" t="s">
        <v>20</v>
      </c>
      <c r="I41" s="13" t="s">
        <v>303</v>
      </c>
      <c r="J41" s="13" t="s">
        <v>1206</v>
      </c>
      <c r="K41" s="13" t="s">
        <v>15</v>
      </c>
      <c r="L41" s="13" t="s">
        <v>1207</v>
      </c>
      <c r="M41" s="13" t="s">
        <v>15</v>
      </c>
      <c r="N41" s="14" t="str">
        <f>HYPERLINK("https://electionmgmt.vermont.gov//TFA/DownLoadFinancialDisclosure?FileName=doc01846720240529100247_dfe86b98-3903-4925-99b2-785fc33905fc.pdf", "doc01846720240529100247_dfe86b98-3903-4925-99b2-785fc33905fc.pdf")</f>
        <v>doc01846720240529100247_dfe86b98-3903-4925-99b2-785fc33905fc.pdf</v>
      </c>
      <c r="O41" s="6"/>
      <c r="P41" s="6"/>
      <c r="Q41" s="6"/>
      <c r="R41" s="6"/>
      <c r="S41" s="6"/>
      <c r="T41" s="6"/>
      <c r="U41" s="6"/>
    </row>
    <row r="42" spans="1:21" s="2" customFormat="1" ht="30" customHeight="1" x14ac:dyDescent="0.3">
      <c r="A42" s="13" t="s">
        <v>258</v>
      </c>
      <c r="B42" s="13" t="s">
        <v>299</v>
      </c>
      <c r="C42" s="13" t="s">
        <v>300</v>
      </c>
      <c r="D42" s="13" t="s">
        <v>301</v>
      </c>
      <c r="E42" s="13" t="s">
        <v>18</v>
      </c>
      <c r="F42" s="13" t="s">
        <v>302</v>
      </c>
      <c r="G42" s="13" t="s">
        <v>301</v>
      </c>
      <c r="H42" s="13" t="s">
        <v>20</v>
      </c>
      <c r="I42" s="13" t="s">
        <v>303</v>
      </c>
      <c r="J42" s="13" t="s">
        <v>304</v>
      </c>
      <c r="K42" s="13" t="s">
        <v>15</v>
      </c>
      <c r="L42" s="13" t="s">
        <v>1686</v>
      </c>
      <c r="M42" s="13" t="s">
        <v>305</v>
      </c>
      <c r="N42" s="14" t="str">
        <f>HYPERLINK("https://electionmgmt.vermont.gov//TFA/DownLoadFinancialDisclosure?FileName=doc01849820240529135652_afde2246-81d3-4eea-9e74-f33b140a3b0f.pdf", "doc01849820240529135652_afde2246-81d3-4eea-9e74-f33b140a3b0f.pdf")</f>
        <v>doc01849820240529135652_afde2246-81d3-4eea-9e74-f33b140a3b0f.pdf</v>
      </c>
      <c r="O42" s="6"/>
      <c r="P42" s="6"/>
      <c r="Q42" s="6"/>
      <c r="R42" s="6"/>
      <c r="S42" s="6"/>
      <c r="T42" s="6"/>
      <c r="U42" s="6"/>
    </row>
    <row r="43" spans="1:21" s="6" customFormat="1" ht="30" customHeight="1" x14ac:dyDescent="0.3">
      <c r="A43" s="13" t="s">
        <v>258</v>
      </c>
      <c r="B43" s="13" t="s">
        <v>1208</v>
      </c>
      <c r="C43" s="13" t="s">
        <v>1209</v>
      </c>
      <c r="D43" s="13" t="s">
        <v>1210</v>
      </c>
      <c r="E43" s="13" t="s">
        <v>1039</v>
      </c>
      <c r="F43" s="13" t="s">
        <v>1211</v>
      </c>
      <c r="G43" s="13" t="s">
        <v>1212</v>
      </c>
      <c r="H43" s="13" t="s">
        <v>20</v>
      </c>
      <c r="I43" s="13" t="s">
        <v>1213</v>
      </c>
      <c r="J43" s="13" t="s">
        <v>1214</v>
      </c>
      <c r="K43" s="13" t="s">
        <v>1215</v>
      </c>
      <c r="L43" s="13" t="s">
        <v>1216</v>
      </c>
      <c r="M43" s="13" t="s">
        <v>15</v>
      </c>
      <c r="N43" s="14" t="str">
        <f>HYPERLINK("https://electionmgmt.vermont.gov//TFA/DownLoadFinancialDisclosure?FileName=CASEY_FINANCIAL DISCLOSURE_2024-05-08_37259b7b-eb3a-452b-9ab9-494323c2cbc3.pdf", "CASEY_FINANCIAL DISCLOSURE_2024-05-08_37259b7b-eb3a-452b-9ab9-494323c2cbc3.pdf")</f>
        <v>CASEY_FINANCIAL DISCLOSURE_2024-05-08_37259b7b-eb3a-452b-9ab9-494323c2cbc3.pdf</v>
      </c>
    </row>
    <row r="44" spans="1:21" s="2" customFormat="1" ht="30" customHeight="1" x14ac:dyDescent="0.3">
      <c r="A44" s="13" t="s">
        <v>258</v>
      </c>
      <c r="B44" s="13" t="s">
        <v>100</v>
      </c>
      <c r="C44" s="13" t="s">
        <v>306</v>
      </c>
      <c r="D44" s="13" t="s">
        <v>307</v>
      </c>
      <c r="E44" s="13" t="s">
        <v>18</v>
      </c>
      <c r="F44" s="13" t="s">
        <v>308</v>
      </c>
      <c r="G44" s="13" t="s">
        <v>307</v>
      </c>
      <c r="H44" s="13" t="s">
        <v>20</v>
      </c>
      <c r="I44" s="13" t="s">
        <v>309</v>
      </c>
      <c r="J44" s="13" t="s">
        <v>310</v>
      </c>
      <c r="K44" s="13" t="s">
        <v>15</v>
      </c>
      <c r="L44" s="13" t="s">
        <v>311</v>
      </c>
      <c r="M44" s="13" t="s">
        <v>312</v>
      </c>
      <c r="N44" s="14" t="str">
        <f>HYPERLINK("https://electionmgmt.vermont.gov//TFA/DownLoadFinancialDisclosure?FileName=Financial Disclosure Form Jonathan Cooper 2024_81a7e307-b39c-422c-a2c8-039bc57b7630.pdf", "Financial Disclosure Form Jonathan Cooper 2024_81a7e307-b39c-422c-a2c8-039bc57b7630.pdf")</f>
        <v>Financial Disclosure Form Jonathan Cooper 2024_81a7e307-b39c-422c-a2c8-039bc57b7630.pdf</v>
      </c>
      <c r="O44" s="6"/>
      <c r="P44" s="6"/>
      <c r="Q44" s="6"/>
      <c r="R44" s="6"/>
      <c r="S44" s="6"/>
      <c r="T44" s="6"/>
      <c r="U44" s="6"/>
    </row>
    <row r="45" spans="1:21" s="6" customFormat="1" ht="30" customHeight="1" x14ac:dyDescent="0.3">
      <c r="A45" s="13" t="s">
        <v>258</v>
      </c>
      <c r="B45" s="13" t="s">
        <v>313</v>
      </c>
      <c r="C45" s="13" t="s">
        <v>1217</v>
      </c>
      <c r="D45" s="13" t="s">
        <v>107</v>
      </c>
      <c r="E45" s="13" t="s">
        <v>1039</v>
      </c>
      <c r="F45" s="13" t="s">
        <v>1218</v>
      </c>
      <c r="G45" s="13" t="s">
        <v>1219</v>
      </c>
      <c r="H45" s="13" t="s">
        <v>20</v>
      </c>
      <c r="I45" s="13" t="s">
        <v>329</v>
      </c>
      <c r="J45" s="13" t="s">
        <v>15</v>
      </c>
      <c r="K45" s="13" t="s">
        <v>15</v>
      </c>
      <c r="L45" s="13" t="s">
        <v>1220</v>
      </c>
      <c r="M45" s="13" t="s">
        <v>15</v>
      </c>
      <c r="N45" s="14" t="str">
        <f>HYPERLINK("https://electionmgmt.vermont.gov//TFA/DownLoadFinancialDisclosure?FileName=20240530144502229_02564e3f-3e20-4eea-b9d1-df9a484acc3d.pdf", "20240530144502229_02564e3f-3e20-4eea-b9d1-df9a484acc3d.pdf")</f>
        <v>20240530144502229_02564e3f-3e20-4eea-b9d1-df9a484acc3d.pdf</v>
      </c>
    </row>
    <row r="46" spans="1:21" s="6" customFormat="1" ht="30" customHeight="1" x14ac:dyDescent="0.3">
      <c r="A46" s="13" t="s">
        <v>258</v>
      </c>
      <c r="B46" s="13" t="s">
        <v>313</v>
      </c>
      <c r="C46" s="13" t="s">
        <v>317</v>
      </c>
      <c r="D46" s="13" t="s">
        <v>107</v>
      </c>
      <c r="E46" s="13" t="s">
        <v>18</v>
      </c>
      <c r="F46" s="13" t="s">
        <v>318</v>
      </c>
      <c r="G46" s="13" t="s">
        <v>107</v>
      </c>
      <c r="H46" s="13" t="s">
        <v>20</v>
      </c>
      <c r="I46" s="13" t="s">
        <v>109</v>
      </c>
      <c r="J46" s="13" t="s">
        <v>319</v>
      </c>
      <c r="K46" s="13" t="s">
        <v>15</v>
      </c>
      <c r="L46" s="13" t="s">
        <v>320</v>
      </c>
      <c r="M46" s="13" t="s">
        <v>321</v>
      </c>
      <c r="N46" s="14" t="str">
        <f>HYPERLINK("https://electionmgmt.vermont.gov//TFA/DownLoadFinancialDisclosure?FileName=20240506161830345_1ab11da4-a22c-4641-9974-d8c3689b4792.pdf", "20240506161830345_1ab11da4-a22c-4641-9974-d8c3689b4792.pdf")</f>
        <v>20240506161830345_1ab11da4-a22c-4641-9974-d8c3689b4792.pdf</v>
      </c>
    </row>
    <row r="47" spans="1:21" s="2" customFormat="1" ht="30" customHeight="1" x14ac:dyDescent="0.3">
      <c r="A47" s="13" t="s">
        <v>258</v>
      </c>
      <c r="B47" s="13" t="s">
        <v>313</v>
      </c>
      <c r="C47" s="13" t="s">
        <v>326</v>
      </c>
      <c r="D47" s="13" t="s">
        <v>107</v>
      </c>
      <c r="E47" s="13" t="s">
        <v>18</v>
      </c>
      <c r="F47" s="13" t="s">
        <v>327</v>
      </c>
      <c r="G47" s="13" t="s">
        <v>328</v>
      </c>
      <c r="H47" s="13" t="s">
        <v>20</v>
      </c>
      <c r="I47" s="13" t="s">
        <v>329</v>
      </c>
      <c r="J47" s="13" t="s">
        <v>15</v>
      </c>
      <c r="K47" s="13" t="s">
        <v>15</v>
      </c>
      <c r="L47" s="13" t="s">
        <v>15</v>
      </c>
      <c r="M47" s="13" t="s">
        <v>15</v>
      </c>
      <c r="N47" s="14" t="str">
        <f>HYPERLINK("https://electionmgmt.vermont.gov//TFA/DownLoadFinancialDisclosure?FileName=20240529141857899_6c92ccbb-efda-4ec3-b8bf-41dca8b16386.pdf", "20240529141857899_6c92ccbb-efda-4ec3-b8bf-41dca8b16386.pdf")</f>
        <v>20240529141857899_6c92ccbb-efda-4ec3-b8bf-41dca8b16386.pdf</v>
      </c>
      <c r="O47" s="6"/>
      <c r="P47" s="6"/>
      <c r="Q47" s="6"/>
      <c r="R47" s="6"/>
      <c r="S47" s="6"/>
      <c r="T47" s="6"/>
      <c r="U47" s="6"/>
    </row>
    <row r="48" spans="1:21" s="6" customFormat="1" ht="30" customHeight="1" x14ac:dyDescent="0.3">
      <c r="A48" s="13" t="s">
        <v>258</v>
      </c>
      <c r="B48" s="13" t="s">
        <v>313</v>
      </c>
      <c r="C48" s="13" t="s">
        <v>314</v>
      </c>
      <c r="D48" s="13" t="s">
        <v>107</v>
      </c>
      <c r="E48" s="13" t="s">
        <v>18</v>
      </c>
      <c r="F48" s="13" t="s">
        <v>315</v>
      </c>
      <c r="G48" s="13" t="s">
        <v>107</v>
      </c>
      <c r="H48" s="13" t="s">
        <v>20</v>
      </c>
      <c r="I48" s="13" t="s">
        <v>109</v>
      </c>
      <c r="J48" s="13" t="s">
        <v>15</v>
      </c>
      <c r="K48" s="13" t="s">
        <v>15</v>
      </c>
      <c r="L48" s="13" t="s">
        <v>316</v>
      </c>
      <c r="M48" s="13" t="s">
        <v>15</v>
      </c>
      <c r="N48" s="14" t="str">
        <f>HYPERLINK("https://electionmgmt.vermont.gov//TFA/DownLoadFinancialDisclosure?FileName=20240520135807518_fbc0c4bd-6efe-417c-bc7c-8c296961ef56.pdf", "20240520135807518_fbc0c4bd-6efe-417c-bc7c-8c296961ef56.pdf")</f>
        <v>20240520135807518_fbc0c4bd-6efe-417c-bc7c-8c296961ef56.pdf</v>
      </c>
    </row>
    <row r="49" spans="1:21" s="6" customFormat="1" ht="30" customHeight="1" x14ac:dyDescent="0.3">
      <c r="A49" s="13" t="s">
        <v>258</v>
      </c>
      <c r="B49" s="13" t="s">
        <v>313</v>
      </c>
      <c r="C49" s="13" t="s">
        <v>322</v>
      </c>
      <c r="D49" s="13" t="s">
        <v>107</v>
      </c>
      <c r="E49" s="13" t="s">
        <v>18</v>
      </c>
      <c r="F49" s="13" t="s">
        <v>323</v>
      </c>
      <c r="G49" s="13" t="s">
        <v>107</v>
      </c>
      <c r="H49" s="13" t="s">
        <v>20</v>
      </c>
      <c r="I49" s="13" t="s">
        <v>109</v>
      </c>
      <c r="J49" s="13" t="s">
        <v>15</v>
      </c>
      <c r="K49" s="13" t="s">
        <v>15</v>
      </c>
      <c r="L49" s="13" t="s">
        <v>324</v>
      </c>
      <c r="M49" s="13" t="s">
        <v>325</v>
      </c>
      <c r="N49" s="14" t="str">
        <f>HYPERLINK("https://electionmgmt.vermont.gov//TFA/DownLoadFinancialDisclosure?FileName=20240530142414023_0cdb95ef-93b1-4679-a06a-29f82dcd4738.pdf", "20240530142414023_0cdb95ef-93b1-4679-a06a-29f82dcd4738.pdf")</f>
        <v>20240530142414023_0cdb95ef-93b1-4679-a06a-29f82dcd4738.pdf</v>
      </c>
    </row>
    <row r="50" spans="1:21" s="6" customFormat="1" ht="30" customHeight="1" x14ac:dyDescent="0.3">
      <c r="A50" s="13" t="s">
        <v>258</v>
      </c>
      <c r="B50" s="13" t="s">
        <v>330</v>
      </c>
      <c r="C50" s="13" t="s">
        <v>331</v>
      </c>
      <c r="D50" s="13" t="s">
        <v>332</v>
      </c>
      <c r="E50" s="13" t="s">
        <v>18</v>
      </c>
      <c r="F50" s="13" t="s">
        <v>333</v>
      </c>
      <c r="G50" s="13" t="s">
        <v>332</v>
      </c>
      <c r="H50" s="13" t="s">
        <v>20</v>
      </c>
      <c r="I50" s="13" t="s">
        <v>334</v>
      </c>
      <c r="J50" s="13" t="s">
        <v>335</v>
      </c>
      <c r="K50" s="13" t="s">
        <v>335</v>
      </c>
      <c r="L50" s="13" t="s">
        <v>336</v>
      </c>
      <c r="M50" s="13" t="s">
        <v>337</v>
      </c>
      <c r="N50" s="14" t="str">
        <f>HYPERLINK("https://electionmgmt.vermont.gov//TFA/DownLoadFinancialDisclosure?FileName=doc00841820240528130613_b2df9991-dca7-463f-ae69-22ce50b899d9.pdf", "doc00841820240528130613_b2df9991-dca7-463f-ae69-22ce50b899d9.pdf")</f>
        <v>doc00841820240528130613_b2df9991-dca7-463f-ae69-22ce50b899d9.pdf</v>
      </c>
    </row>
    <row r="51" spans="1:21" s="6" customFormat="1" ht="30" customHeight="1" x14ac:dyDescent="0.3">
      <c r="A51" s="13" t="s">
        <v>258</v>
      </c>
      <c r="B51" s="13" t="s">
        <v>330</v>
      </c>
      <c r="C51" s="13" t="s">
        <v>1649</v>
      </c>
      <c r="D51" s="13" t="s">
        <v>332</v>
      </c>
      <c r="E51" s="13" t="s">
        <v>1039</v>
      </c>
      <c r="F51" s="13" t="s">
        <v>1221</v>
      </c>
      <c r="G51" s="13" t="s">
        <v>332</v>
      </c>
      <c r="H51" s="13" t="s">
        <v>20</v>
      </c>
      <c r="I51" s="13" t="s">
        <v>334</v>
      </c>
      <c r="J51" s="13" t="s">
        <v>1222</v>
      </c>
      <c r="K51" s="13" t="s">
        <v>1222</v>
      </c>
      <c r="L51" s="13" t="s">
        <v>1223</v>
      </c>
      <c r="M51" s="13" t="s">
        <v>15</v>
      </c>
      <c r="N51" s="14" t="str">
        <f>HYPERLINK("https://electionmgmt.vermont.gov//TFA/DownLoadFinancialDisclosure?FileName=doc00843920240529112845_80099e40-c15a-4d6f-811f-40d53070e048.pdf", "doc00843920240529112845_80099e40-c15a-4d6f-811f-40d53070e048.pdf")</f>
        <v>doc00843920240529112845_80099e40-c15a-4d6f-811f-40d53070e048.pdf</v>
      </c>
    </row>
    <row r="52" spans="1:21" s="2" customFormat="1" ht="30" customHeight="1" x14ac:dyDescent="0.3">
      <c r="A52" s="13" t="s">
        <v>258</v>
      </c>
      <c r="B52" s="13" t="s">
        <v>338</v>
      </c>
      <c r="C52" s="13" t="s">
        <v>1090</v>
      </c>
      <c r="D52" s="13" t="s">
        <v>1091</v>
      </c>
      <c r="E52" s="13" t="s">
        <v>1039</v>
      </c>
      <c r="F52" s="13" t="s">
        <v>1224</v>
      </c>
      <c r="G52" s="13" t="s">
        <v>1092</v>
      </c>
      <c r="H52" s="13" t="s">
        <v>20</v>
      </c>
      <c r="I52" s="13" t="s">
        <v>1093</v>
      </c>
      <c r="J52" s="13" t="s">
        <v>1225</v>
      </c>
      <c r="K52" s="13" t="s">
        <v>1225</v>
      </c>
      <c r="L52" s="13" t="s">
        <v>1226</v>
      </c>
      <c r="M52" s="13" t="s">
        <v>1227</v>
      </c>
      <c r="N52" s="14" t="str">
        <f>HYPERLINK("https://electionmgmt.vermont.gov//TFA/DownLoadFinancialDisclosure?FileName=Gervais_Joseph__straterep_2024augprimary_2023387f-350d-45a8-946e-7bb8f9c14016.pdf", "Gervais_Joseph__straterep_2024augprimary_2023387f-350d-45a8-946e-7bb8f9c14016.pdf")</f>
        <v>Gervais_Joseph__straterep_2024augprimary_2023387f-350d-45a8-946e-7bb8f9c14016.pdf</v>
      </c>
      <c r="O52" s="6"/>
      <c r="P52" s="6"/>
      <c r="Q52" s="6"/>
      <c r="R52" s="6"/>
      <c r="S52" s="6"/>
      <c r="T52" s="6"/>
      <c r="U52" s="6"/>
    </row>
    <row r="53" spans="1:21" s="2" customFormat="1" ht="30" customHeight="1" x14ac:dyDescent="0.3">
      <c r="A53" s="13" t="s">
        <v>258</v>
      </c>
      <c r="B53" s="13" t="s">
        <v>338</v>
      </c>
      <c r="C53" s="13" t="s">
        <v>343</v>
      </c>
      <c r="D53" s="13" t="s">
        <v>102</v>
      </c>
      <c r="E53" s="13" t="s">
        <v>18</v>
      </c>
      <c r="F53" s="13" t="s">
        <v>344</v>
      </c>
      <c r="G53" s="13" t="s">
        <v>103</v>
      </c>
      <c r="H53" s="13" t="s">
        <v>20</v>
      </c>
      <c r="I53" s="13" t="s">
        <v>104</v>
      </c>
      <c r="J53" s="13" t="s">
        <v>345</v>
      </c>
      <c r="K53" s="13" t="s">
        <v>345</v>
      </c>
      <c r="L53" s="13" t="s">
        <v>346</v>
      </c>
      <c r="M53" s="13" t="s">
        <v>347</v>
      </c>
      <c r="N53" s="14" t="str">
        <f>HYPERLINK("https://electionmgmt.vermont.gov//TFA/DownLoadFinancialDisclosure?FileName=James_Kathleen_staterep_2024augprimary_f8b84c54-a8a4-4bbb-8618-618b5af6c42e.pdf", "James_Kathleen_staterep_2024augprimary_f8b84c54-a8a4-4bbb-8618-618b5af6c42e.pdf")</f>
        <v>James_Kathleen_staterep_2024augprimary_f8b84c54-a8a4-4bbb-8618-618b5af6c42e.pdf</v>
      </c>
      <c r="O53" s="6"/>
      <c r="P53" s="6"/>
      <c r="Q53" s="6"/>
      <c r="R53" s="6"/>
      <c r="S53" s="6"/>
      <c r="T53" s="6"/>
      <c r="U53" s="6"/>
    </row>
    <row r="54" spans="1:21" s="2" customFormat="1" ht="30" customHeight="1" x14ac:dyDescent="0.3">
      <c r="A54" s="13" t="s">
        <v>258</v>
      </c>
      <c r="B54" s="13" t="s">
        <v>338</v>
      </c>
      <c r="C54" s="13" t="s">
        <v>339</v>
      </c>
      <c r="D54" s="13" t="s">
        <v>102</v>
      </c>
      <c r="E54" s="13" t="s">
        <v>18</v>
      </c>
      <c r="F54" s="13" t="s">
        <v>340</v>
      </c>
      <c r="G54" s="13" t="s">
        <v>102</v>
      </c>
      <c r="H54" s="13" t="s">
        <v>20</v>
      </c>
      <c r="I54" s="13" t="s">
        <v>104</v>
      </c>
      <c r="J54" s="13" t="s">
        <v>341</v>
      </c>
      <c r="K54" s="13" t="s">
        <v>341</v>
      </c>
      <c r="L54" s="13" t="s">
        <v>342</v>
      </c>
      <c r="M54" s="13" t="s">
        <v>342</v>
      </c>
      <c r="N54" s="14" t="str">
        <f>HYPERLINK("https://electionmgmt.vermont.gov//TFA/DownLoadFinancialDisclosure?FileName=Hunter_Robert_staterep_2024augprimary_f4d21a5c-e3ff-4db3-a276-107d75db6243.pdf", "Hunter_Robert_staterep_2024augprimary_f4d21a5c-e3ff-4db3-a276-107d75db6243.pdf")</f>
        <v>Hunter_Robert_staterep_2024augprimary_f4d21a5c-e3ff-4db3-a276-107d75db6243.pdf</v>
      </c>
      <c r="O54" s="6"/>
      <c r="P54" s="6"/>
      <c r="Q54" s="6"/>
      <c r="R54" s="6"/>
      <c r="S54" s="6"/>
      <c r="T54" s="6"/>
      <c r="U54" s="6"/>
    </row>
    <row r="55" spans="1:21" s="2" customFormat="1" ht="30" customHeight="1" x14ac:dyDescent="0.3">
      <c r="A55" s="13" t="s">
        <v>258</v>
      </c>
      <c r="B55" s="13" t="s">
        <v>348</v>
      </c>
      <c r="C55" s="13" t="s">
        <v>349</v>
      </c>
      <c r="D55" s="13" t="s">
        <v>107</v>
      </c>
      <c r="E55" s="13" t="s">
        <v>18</v>
      </c>
      <c r="F55" s="13" t="s">
        <v>350</v>
      </c>
      <c r="G55" s="13" t="s">
        <v>107</v>
      </c>
      <c r="H55" s="13" t="s">
        <v>20</v>
      </c>
      <c r="I55" s="13" t="s">
        <v>109</v>
      </c>
      <c r="J55" s="13" t="s">
        <v>15</v>
      </c>
      <c r="K55" s="13" t="s">
        <v>15</v>
      </c>
      <c r="L55" s="13" t="s">
        <v>15</v>
      </c>
      <c r="M55" s="13" t="s">
        <v>15</v>
      </c>
      <c r="N55" s="14" t="str">
        <f>HYPERLINK("https://electionmgmt.vermont.gov//TFA/DownLoadFinancialDisclosure?FileName=20240528093829310_64bb85fc-3438-4e94-afb9-cfef84e89a03.pdf", "20240528093829310_64bb85fc-3438-4e94-afb9-cfef84e89a03.pdf")</f>
        <v>20240528093829310_64bb85fc-3438-4e94-afb9-cfef84e89a03.pdf</v>
      </c>
      <c r="O55" s="6"/>
      <c r="P55" s="6"/>
      <c r="Q55" s="6"/>
      <c r="R55" s="6"/>
      <c r="S55" s="6"/>
      <c r="T55" s="6"/>
      <c r="U55" s="6"/>
    </row>
    <row r="56" spans="1:21" s="6" customFormat="1" ht="30" customHeight="1" x14ac:dyDescent="0.3">
      <c r="A56" s="13" t="s">
        <v>258</v>
      </c>
      <c r="B56" s="13" t="s">
        <v>348</v>
      </c>
      <c r="C56" s="13" t="s">
        <v>1228</v>
      </c>
      <c r="D56" s="13" t="s">
        <v>107</v>
      </c>
      <c r="E56" s="13" t="s">
        <v>1039</v>
      </c>
      <c r="F56" s="13" t="s">
        <v>1229</v>
      </c>
      <c r="G56" s="13" t="s">
        <v>107</v>
      </c>
      <c r="H56" s="13" t="s">
        <v>20</v>
      </c>
      <c r="I56" s="13" t="s">
        <v>109</v>
      </c>
      <c r="J56" s="13" t="s">
        <v>15</v>
      </c>
      <c r="K56" s="13" t="s">
        <v>15</v>
      </c>
      <c r="L56" s="13" t="s">
        <v>1230</v>
      </c>
      <c r="M56" s="13" t="s">
        <v>15</v>
      </c>
      <c r="N56" s="14" t="str">
        <f>HYPERLINK("https://electionmgmt.vermont.gov//TFA/DownLoadFinancialDisclosure?FileName=20240530152511594_9c4f3ce3-5965-4917-af5e-8a4b5d14300f.pdf", "20240530152511594_9c4f3ce3-5965-4917-af5e-8a4b5d14300f.pdf")</f>
        <v>20240530152511594_9c4f3ce3-5965-4917-af5e-8a4b5d14300f.pdf</v>
      </c>
    </row>
    <row r="57" spans="1:21" s="6" customFormat="1" ht="30" customHeight="1" x14ac:dyDescent="0.3">
      <c r="A57" s="13" t="s">
        <v>258</v>
      </c>
      <c r="B57" s="13" t="s">
        <v>348</v>
      </c>
      <c r="C57" s="13" t="s">
        <v>351</v>
      </c>
      <c r="D57" s="13" t="s">
        <v>107</v>
      </c>
      <c r="E57" s="13" t="s">
        <v>18</v>
      </c>
      <c r="F57" s="13" t="s">
        <v>352</v>
      </c>
      <c r="G57" s="13" t="s">
        <v>107</v>
      </c>
      <c r="H57" s="13" t="s">
        <v>20</v>
      </c>
      <c r="I57" s="13" t="s">
        <v>109</v>
      </c>
      <c r="J57" s="13" t="s">
        <v>15</v>
      </c>
      <c r="K57" s="13" t="s">
        <v>15</v>
      </c>
      <c r="L57" s="13" t="s">
        <v>353</v>
      </c>
      <c r="M57" s="13" t="s">
        <v>354</v>
      </c>
      <c r="N57" s="14" t="str">
        <f>HYPERLINK("https://electionmgmt.vermont.gov//TFA/DownLoadFinancialDisclosure?FileName=20240529122611563_0c3e9c70-bfc6-40ac-8630-0dfb84e95da5.pdf", "20240529122611563_0c3e9c70-bfc6-40ac-8630-0dfb84e95da5.pdf")</f>
        <v>20240529122611563_0c3e9c70-bfc6-40ac-8630-0dfb84e95da5.pdf</v>
      </c>
    </row>
    <row r="58" spans="1:21" s="6" customFormat="1" ht="30" customHeight="1" x14ac:dyDescent="0.3">
      <c r="A58" s="13" t="s">
        <v>258</v>
      </c>
      <c r="B58" s="13" t="s">
        <v>355</v>
      </c>
      <c r="C58" s="13" t="s">
        <v>356</v>
      </c>
      <c r="D58" s="13" t="s">
        <v>357</v>
      </c>
      <c r="E58" s="13" t="s">
        <v>18</v>
      </c>
      <c r="F58" s="13" t="s">
        <v>358</v>
      </c>
      <c r="G58" s="13" t="s">
        <v>357</v>
      </c>
      <c r="H58" s="13" t="s">
        <v>20</v>
      </c>
      <c r="I58" s="13" t="s">
        <v>359</v>
      </c>
      <c r="J58" s="13" t="s">
        <v>360</v>
      </c>
      <c r="K58" s="13" t="s">
        <v>360</v>
      </c>
      <c r="L58" s="13" t="s">
        <v>361</v>
      </c>
      <c r="M58" s="13" t="s">
        <v>362</v>
      </c>
      <c r="N58" s="14" t="str">
        <f>HYPERLINK("https://electionmgmt.vermont.gov//TFA/DownLoadFinancialDisclosure?FileName=DOC053024-001_6151ba3b-1dda-46fd-8987-dc3b21d64807.pdf", "DOC053024-001_6151ba3b-1dda-46fd-8987-dc3b21d64807.pdf")</f>
        <v>DOC053024-001_6151ba3b-1dda-46fd-8987-dc3b21d64807.pdf</v>
      </c>
    </row>
    <row r="59" spans="1:21" s="2" customFormat="1" ht="30" customHeight="1" x14ac:dyDescent="0.3">
      <c r="A59" s="13" t="s">
        <v>258</v>
      </c>
      <c r="B59" s="13" t="s">
        <v>355</v>
      </c>
      <c r="C59" s="13" t="s">
        <v>1231</v>
      </c>
      <c r="D59" s="13" t="s">
        <v>357</v>
      </c>
      <c r="E59" s="13" t="s">
        <v>1039</v>
      </c>
      <c r="F59" s="13" t="s">
        <v>1232</v>
      </c>
      <c r="G59" s="13" t="s">
        <v>1233</v>
      </c>
      <c r="H59" s="13" t="s">
        <v>20</v>
      </c>
      <c r="I59" s="13" t="s">
        <v>1234</v>
      </c>
      <c r="J59" s="13" t="s">
        <v>1235</v>
      </c>
      <c r="K59" s="13" t="s">
        <v>1235</v>
      </c>
      <c r="L59" s="13" t="s">
        <v>1236</v>
      </c>
      <c r="M59" s="13" t="s">
        <v>1237</v>
      </c>
      <c r="N59" s="14" t="str">
        <f>HYPERLINK("https://electionmgmt.vermont.gov//TFA/DownLoadFinancialDisclosure?FileName=DOC053024_c17cd35d-ae45-4648-b422-5efb8334e538.pdf", "DOC053024_c17cd35d-ae45-4648-b422-5efb8334e538.pdf")</f>
        <v>DOC053024_c17cd35d-ae45-4648-b422-5efb8334e538.pdf</v>
      </c>
      <c r="O59" s="6"/>
      <c r="P59" s="6"/>
      <c r="Q59" s="6"/>
      <c r="R59" s="6"/>
      <c r="S59" s="6"/>
      <c r="T59" s="6"/>
      <c r="U59" s="6"/>
    </row>
    <row r="60" spans="1:21" s="2" customFormat="1" ht="30" customHeight="1" x14ac:dyDescent="0.3">
      <c r="A60" s="13" t="s">
        <v>258</v>
      </c>
      <c r="B60" s="13" t="s">
        <v>363</v>
      </c>
      <c r="C60" s="13" t="s">
        <v>364</v>
      </c>
      <c r="D60" s="13" t="s">
        <v>365</v>
      </c>
      <c r="E60" s="13" t="s">
        <v>18</v>
      </c>
      <c r="F60" s="13" t="s">
        <v>366</v>
      </c>
      <c r="G60" s="13" t="s">
        <v>367</v>
      </c>
      <c r="H60" s="13" t="s">
        <v>20</v>
      </c>
      <c r="I60" s="13" t="s">
        <v>368</v>
      </c>
      <c r="J60" s="13" t="s">
        <v>369</v>
      </c>
      <c r="K60" s="13" t="s">
        <v>369</v>
      </c>
      <c r="L60" s="13" t="s">
        <v>370</v>
      </c>
      <c r="M60" s="13" t="s">
        <v>371</v>
      </c>
      <c r="N60" s="14" t="str">
        <f>HYPERLINK("https://electionmgmt.vermont.gov//TFA/DownLoadFinancialDisclosure?FileName=20240530_145239_b2b7d2b9-d7ca-4572-a4c0-f8c5bff2c6e7.pdf", "20240530_145239_b2b7d2b9-d7ca-4572-a4c0-f8c5bff2c6e7.pdf")</f>
        <v>20240530_145239_b2b7d2b9-d7ca-4572-a4c0-f8c5bff2c6e7.pdf</v>
      </c>
      <c r="O60" s="6"/>
      <c r="P60" s="6"/>
      <c r="Q60" s="6"/>
      <c r="R60" s="6"/>
      <c r="S60" s="6"/>
      <c r="T60" s="6"/>
      <c r="U60" s="6"/>
    </row>
    <row r="61" spans="1:21" s="2" customFormat="1" ht="30" customHeight="1" x14ac:dyDescent="0.3">
      <c r="A61" s="13" t="s">
        <v>258</v>
      </c>
      <c r="B61" s="13" t="s">
        <v>363</v>
      </c>
      <c r="C61" s="13" t="s">
        <v>1243</v>
      </c>
      <c r="D61" s="13" t="s">
        <v>1244</v>
      </c>
      <c r="E61" s="13" t="s">
        <v>1039</v>
      </c>
      <c r="F61" s="13" t="s">
        <v>1245</v>
      </c>
      <c r="G61" s="13" t="s">
        <v>1244</v>
      </c>
      <c r="H61" s="13" t="s">
        <v>20</v>
      </c>
      <c r="I61" s="13" t="s">
        <v>395</v>
      </c>
      <c r="J61" s="13" t="s">
        <v>1246</v>
      </c>
      <c r="K61" s="13" t="s">
        <v>1246</v>
      </c>
      <c r="L61" s="13" t="s">
        <v>1247</v>
      </c>
      <c r="M61" s="13" t="s">
        <v>15</v>
      </c>
      <c r="N61" s="14" t="str">
        <f>HYPERLINK("https://electionmgmt.vermont.gov//TFA/DownLoadFinancialDisclosure?FileName=20240530_144336_47351916-14a5-4e21-8ea3-44b13fbd2633.pdf", "20240530_144336_47351916-14a5-4e21-8ea3-44b13fbd2633.pdf")</f>
        <v>20240530_144336_47351916-14a5-4e21-8ea3-44b13fbd2633.pdf</v>
      </c>
      <c r="O61" s="6"/>
      <c r="P61" s="6"/>
      <c r="Q61" s="6"/>
      <c r="R61" s="6"/>
      <c r="S61" s="6"/>
      <c r="T61" s="6"/>
      <c r="U61" s="6"/>
    </row>
    <row r="62" spans="1:21" s="6" customFormat="1" ht="30" customHeight="1" x14ac:dyDescent="0.3">
      <c r="A62" s="13" t="s">
        <v>258</v>
      </c>
      <c r="B62" s="13" t="s">
        <v>363</v>
      </c>
      <c r="C62" s="13" t="s">
        <v>1238</v>
      </c>
      <c r="D62" s="13" t="s">
        <v>365</v>
      </c>
      <c r="E62" s="13" t="s">
        <v>1039</v>
      </c>
      <c r="F62" s="13" t="s">
        <v>1239</v>
      </c>
      <c r="G62" s="13" t="s">
        <v>365</v>
      </c>
      <c r="H62" s="13" t="s">
        <v>20</v>
      </c>
      <c r="I62" s="13" t="s">
        <v>1240</v>
      </c>
      <c r="J62" s="13" t="s">
        <v>1241</v>
      </c>
      <c r="K62" s="13" t="s">
        <v>1241</v>
      </c>
      <c r="L62" s="13" t="s">
        <v>1242</v>
      </c>
      <c r="M62" s="13" t="s">
        <v>15</v>
      </c>
      <c r="N62" s="14" t="str">
        <f>HYPERLINK("https://electionmgmt.vermont.gov//TFA/DownLoadFinancialDisclosure?FileName=MX-M314N_20240528_154203_447b3ae0-95bd-45ad-ac70-f7603c0bdcc9.pdf", "MX-M314N_20240528_154203_447b3ae0-95bd-45ad-ac70-f7603c0bdcc9.pdf")</f>
        <v>MX-M314N_20240528_154203_447b3ae0-95bd-45ad-ac70-f7603c0bdcc9.pdf</v>
      </c>
    </row>
    <row r="63" spans="1:21" s="6" customFormat="1" ht="30" customHeight="1" x14ac:dyDescent="0.3">
      <c r="A63" s="13" t="s">
        <v>258</v>
      </c>
      <c r="B63" s="13" t="s">
        <v>372</v>
      </c>
      <c r="C63" s="13" t="s">
        <v>1248</v>
      </c>
      <c r="D63" s="13" t="s">
        <v>1249</v>
      </c>
      <c r="E63" s="13" t="s">
        <v>1039</v>
      </c>
      <c r="F63" s="13" t="s">
        <v>1250</v>
      </c>
      <c r="G63" s="13" t="s">
        <v>1251</v>
      </c>
      <c r="H63" s="13" t="s">
        <v>20</v>
      </c>
      <c r="I63" s="13" t="s">
        <v>1252</v>
      </c>
      <c r="J63" s="13" t="s">
        <v>1253</v>
      </c>
      <c r="K63" s="13" t="s">
        <v>1253</v>
      </c>
      <c r="L63" s="13" t="s">
        <v>1254</v>
      </c>
      <c r="M63" s="13" t="s">
        <v>15</v>
      </c>
      <c r="N63" s="14" t="str">
        <f>HYPERLINK("https://electionmgmt.vermont.gov//TFA/DownLoadFinancialDisclosure?FileName=DOC051424-004_7ac42d9c-572a-4fc9-99ab-04e81f4899e3.pdf", "DOC051424-004_7ac42d9c-572a-4fc9-99ab-04e81f4899e3.pdf")</f>
        <v>DOC051424-004_7ac42d9c-572a-4fc9-99ab-04e81f4899e3.pdf</v>
      </c>
    </row>
    <row r="64" spans="1:21" s="2" customFormat="1" ht="30" customHeight="1" x14ac:dyDescent="0.3">
      <c r="A64" s="13" t="s">
        <v>258</v>
      </c>
      <c r="B64" s="13" t="s">
        <v>372</v>
      </c>
      <c r="C64" s="13" t="s">
        <v>373</v>
      </c>
      <c r="D64" s="13" t="s">
        <v>374</v>
      </c>
      <c r="E64" s="13" t="s">
        <v>18</v>
      </c>
      <c r="F64" s="13" t="s">
        <v>375</v>
      </c>
      <c r="G64" s="13" t="s">
        <v>376</v>
      </c>
      <c r="H64" s="13" t="s">
        <v>20</v>
      </c>
      <c r="I64" s="13" t="s">
        <v>377</v>
      </c>
      <c r="J64" s="13" t="s">
        <v>378</v>
      </c>
      <c r="K64" s="13" t="s">
        <v>15</v>
      </c>
      <c r="L64" s="13" t="s">
        <v>379</v>
      </c>
      <c r="M64" s="13" t="s">
        <v>15</v>
      </c>
      <c r="N64" s="14" t="str">
        <f>HYPERLINK("https://electionmgmt.vermont.gov//TFA/DownLoadFinancialDisclosure?FileName=DOC053124_f9654689-1638-494f-97c5-3751522c1d30.pdf", "DOC053124_f9654689-1638-494f-97c5-3751522c1d30.pdf")</f>
        <v>DOC053124_f9654689-1638-494f-97c5-3751522c1d30.pdf</v>
      </c>
      <c r="O64" s="6"/>
      <c r="P64" s="6"/>
      <c r="Q64" s="6"/>
      <c r="R64" s="6"/>
      <c r="S64" s="6"/>
      <c r="T64" s="6"/>
      <c r="U64" s="6"/>
    </row>
    <row r="65" spans="1:21" s="2" customFormat="1" ht="30" customHeight="1" x14ac:dyDescent="0.3">
      <c r="A65" s="13" t="s">
        <v>258</v>
      </c>
      <c r="B65" s="13" t="s">
        <v>380</v>
      </c>
      <c r="C65" s="13" t="s">
        <v>1257</v>
      </c>
      <c r="D65" s="13" t="s">
        <v>387</v>
      </c>
      <c r="E65" s="13" t="s">
        <v>1039</v>
      </c>
      <c r="F65" s="13" t="s">
        <v>1258</v>
      </c>
      <c r="G65" s="13" t="s">
        <v>1259</v>
      </c>
      <c r="H65" s="13" t="s">
        <v>20</v>
      </c>
      <c r="I65" s="13" t="s">
        <v>1260</v>
      </c>
      <c r="J65" s="13" t="s">
        <v>15</v>
      </c>
      <c r="K65" s="13" t="s">
        <v>15</v>
      </c>
      <c r="L65" s="13" t="s">
        <v>15</v>
      </c>
      <c r="M65" s="13" t="s">
        <v>15</v>
      </c>
      <c r="N65" s="14" t="str">
        <f>HYPERLINK("https://electionmgmt.vermont.gov//TFA/DownLoadFinancialDisclosure?FileName=B Quimby Financial Disclosure Stmt_3ab95631-5a2c-491c-a32d-3bb84078bdff.pdf", "B Quimby Financial Disclosure Stmt_3ab95631-5a2c-491c-a32d-3bb84078bdff.pdf")</f>
        <v>B Quimby Financial Disclosure Stmt_3ab95631-5a2c-491c-a32d-3bb84078bdff.pdf</v>
      </c>
      <c r="O65" s="6"/>
      <c r="P65" s="6"/>
      <c r="Q65" s="6"/>
      <c r="R65" s="6"/>
      <c r="S65" s="6"/>
      <c r="T65" s="6"/>
      <c r="U65" s="6"/>
    </row>
    <row r="66" spans="1:21" s="6" customFormat="1" ht="30" customHeight="1" x14ac:dyDescent="0.3">
      <c r="A66" s="13" t="s">
        <v>258</v>
      </c>
      <c r="B66" s="13" t="s">
        <v>380</v>
      </c>
      <c r="C66" s="13" t="s">
        <v>386</v>
      </c>
      <c r="D66" s="13" t="s">
        <v>387</v>
      </c>
      <c r="E66" s="13" t="s">
        <v>18</v>
      </c>
      <c r="F66" s="13" t="s">
        <v>388</v>
      </c>
      <c r="G66" s="13" t="s">
        <v>389</v>
      </c>
      <c r="H66" s="13" t="s">
        <v>20</v>
      </c>
      <c r="I66" s="13" t="s">
        <v>390</v>
      </c>
      <c r="J66" s="13" t="s">
        <v>15</v>
      </c>
      <c r="K66" s="13" t="s">
        <v>15</v>
      </c>
      <c r="L66" s="13" t="s">
        <v>15</v>
      </c>
      <c r="M66" s="13" t="s">
        <v>15</v>
      </c>
      <c r="N66" s="14" t="str">
        <f>HYPERLINK("https://electionmgmt.vermont.gov//TFA/DownLoadFinancialDisclosure?FileName=D Labounty Financial Disclosure Stmt_46cf83fc-9733-44c3-8807-5b7115f44572.pdf", "D Labounty Financial Disclosure Stmt_46cf83fc-9733-44c3-8807-5b7115f44572.pdf")</f>
        <v>D Labounty Financial Disclosure Stmt_46cf83fc-9733-44c3-8807-5b7115f44572.pdf</v>
      </c>
    </row>
    <row r="67" spans="1:21" s="2" customFormat="1" ht="30" customHeight="1" x14ac:dyDescent="0.3">
      <c r="A67" s="13" t="s">
        <v>258</v>
      </c>
      <c r="B67" s="13" t="s">
        <v>380</v>
      </c>
      <c r="C67" s="13" t="s">
        <v>381</v>
      </c>
      <c r="D67" s="13" t="s">
        <v>382</v>
      </c>
      <c r="E67" s="13" t="s">
        <v>18</v>
      </c>
      <c r="F67" s="13" t="s">
        <v>383</v>
      </c>
      <c r="G67" s="13" t="s">
        <v>384</v>
      </c>
      <c r="H67" s="13" t="s">
        <v>20</v>
      </c>
      <c r="I67" s="13" t="s">
        <v>385</v>
      </c>
      <c r="J67" s="13" t="s">
        <v>15</v>
      </c>
      <c r="K67" s="13" t="s">
        <v>15</v>
      </c>
      <c r="L67" s="13" t="s">
        <v>15</v>
      </c>
      <c r="M67" s="13" t="s">
        <v>15</v>
      </c>
      <c r="N67" s="14" t="str">
        <f>HYPERLINK("https://electionmgmt.vermont.gov//TFA/DownLoadFinancialDisclosure?FileName=E Boland Financial Disclosure Stmt_6d8e5747-00bf-485c-b133-14cf5f27ee27.pdf", "E Boland Financial Disclosure Stmt_6d8e5747-00bf-485c-b133-14cf5f27ee27.pdf")</f>
        <v>E Boland Financial Disclosure Stmt_6d8e5747-00bf-485c-b133-14cf5f27ee27.pdf</v>
      </c>
      <c r="O67" s="6"/>
      <c r="P67" s="6"/>
      <c r="Q67" s="6"/>
      <c r="R67" s="6"/>
      <c r="S67" s="6"/>
      <c r="T67" s="6"/>
      <c r="U67" s="6"/>
    </row>
    <row r="68" spans="1:21" s="6" customFormat="1" ht="30" customHeight="1" x14ac:dyDescent="0.3">
      <c r="A68" s="13" t="s">
        <v>258</v>
      </c>
      <c r="B68" s="13" t="s">
        <v>380</v>
      </c>
      <c r="C68" s="13" t="s">
        <v>1650</v>
      </c>
      <c r="D68" s="13" t="s">
        <v>1261</v>
      </c>
      <c r="E68" s="13" t="s">
        <v>1039</v>
      </c>
      <c r="F68" s="13" t="s">
        <v>1262</v>
      </c>
      <c r="G68" s="13" t="s">
        <v>1261</v>
      </c>
      <c r="H68" s="13" t="s">
        <v>20</v>
      </c>
      <c r="I68" s="13" t="s">
        <v>1263</v>
      </c>
      <c r="J68" s="13" t="s">
        <v>15</v>
      </c>
      <c r="K68" s="13" t="s">
        <v>15</v>
      </c>
      <c r="L68" s="13" t="s">
        <v>15</v>
      </c>
      <c r="M68" s="13" t="s">
        <v>15</v>
      </c>
      <c r="N68" s="14" t="str">
        <f>HYPERLINK("https://electionmgmt.vermont.gov//TFA/DownLoadFinancialDisclosure?FileName=J Simons Financial Disclosure Stmt_da883f4f-b914-4ba4-9986-fa69aebc6166.pdf", "J Simons Financial Disclosure Stmt_da883f4f-b914-4ba4-9986-fa69aebc6166.pdf")</f>
        <v>J Simons Financial Disclosure Stmt_da883f4f-b914-4ba4-9986-fa69aebc6166.pdf</v>
      </c>
    </row>
    <row r="69" spans="1:21" s="2" customFormat="1" ht="30" customHeight="1" x14ac:dyDescent="0.3">
      <c r="A69" s="13" t="s">
        <v>258</v>
      </c>
      <c r="B69" s="13" t="s">
        <v>380</v>
      </c>
      <c r="C69" s="13" t="s">
        <v>1255</v>
      </c>
      <c r="D69" s="13" t="s">
        <v>387</v>
      </c>
      <c r="E69" s="13" t="s">
        <v>1039</v>
      </c>
      <c r="F69" s="13" t="s">
        <v>1256</v>
      </c>
      <c r="G69" s="13" t="s">
        <v>389</v>
      </c>
      <c r="H69" s="13" t="s">
        <v>20</v>
      </c>
      <c r="I69" s="13" t="s">
        <v>390</v>
      </c>
      <c r="J69" s="13" t="s">
        <v>15</v>
      </c>
      <c r="K69" s="13" t="s">
        <v>15</v>
      </c>
      <c r="L69" s="13" t="s">
        <v>15</v>
      </c>
      <c r="M69" s="13" t="s">
        <v>15</v>
      </c>
      <c r="N69" s="14" t="str">
        <f>HYPERLINK("https://electionmgmt.vermont.gov//TFA/DownLoadFinancialDisclosure?FileName=M Feltus Financial Disclosure Stmt_87262a4a-cb39-4564-b986-8d8e3448f90b.pdf", "M Feltus Financial Disclosure Stmt_87262a4a-cb39-4564-b986-8d8e3448f90b.pdf")</f>
        <v>M Feltus Financial Disclosure Stmt_87262a4a-cb39-4564-b986-8d8e3448f90b.pdf</v>
      </c>
      <c r="O69" s="6"/>
      <c r="P69" s="6"/>
      <c r="Q69" s="6"/>
      <c r="R69" s="6"/>
      <c r="S69" s="6"/>
      <c r="T69" s="6"/>
      <c r="U69" s="6"/>
    </row>
    <row r="70" spans="1:21" s="2" customFormat="1" ht="30" customHeight="1" x14ac:dyDescent="0.3">
      <c r="A70" s="13" t="s">
        <v>258</v>
      </c>
      <c r="B70" s="13" t="s">
        <v>391</v>
      </c>
      <c r="C70" s="13" t="s">
        <v>399</v>
      </c>
      <c r="D70" s="13" t="s">
        <v>393</v>
      </c>
      <c r="E70" s="13" t="s">
        <v>18</v>
      </c>
      <c r="F70" s="13" t="s">
        <v>400</v>
      </c>
      <c r="G70" s="13" t="s">
        <v>393</v>
      </c>
      <c r="H70" s="13" t="s">
        <v>20</v>
      </c>
      <c r="I70" s="13" t="s">
        <v>395</v>
      </c>
      <c r="J70" s="13" t="s">
        <v>401</v>
      </c>
      <c r="K70" s="13" t="s">
        <v>15</v>
      </c>
      <c r="L70" s="13" t="s">
        <v>402</v>
      </c>
      <c r="M70" s="13" t="s">
        <v>15</v>
      </c>
      <c r="N70" s="14" t="str">
        <f>HYPERLINK("https://electionmgmt.vermont.gov//TFA/DownLoadFinancialDisclosure?FileName=FE_b82e842a-590a-415c-ae6a-f22ba536ef72.pdf", "FE_b82e842a-590a-415c-ae6a-f22ba536ef72.pdf")</f>
        <v>FE_b82e842a-590a-415c-ae6a-f22ba536ef72.pdf</v>
      </c>
      <c r="O70" s="6"/>
      <c r="P70" s="6"/>
      <c r="Q70" s="6"/>
      <c r="R70" s="6"/>
      <c r="S70" s="6"/>
      <c r="T70" s="6"/>
      <c r="U70" s="6"/>
    </row>
    <row r="71" spans="1:21" s="2" customFormat="1" ht="30" customHeight="1" x14ac:dyDescent="0.3">
      <c r="A71" s="13" t="s">
        <v>258</v>
      </c>
      <c r="B71" s="13" t="s">
        <v>391</v>
      </c>
      <c r="C71" s="13" t="s">
        <v>392</v>
      </c>
      <c r="D71" s="13" t="s">
        <v>393</v>
      </c>
      <c r="E71" s="13" t="s">
        <v>18</v>
      </c>
      <c r="F71" s="13" t="s">
        <v>394</v>
      </c>
      <c r="G71" s="13" t="s">
        <v>393</v>
      </c>
      <c r="H71" s="13" t="s">
        <v>20</v>
      </c>
      <c r="I71" s="13" t="s">
        <v>395</v>
      </c>
      <c r="J71" s="13" t="s">
        <v>396</v>
      </c>
      <c r="K71" s="13" t="s">
        <v>15</v>
      </c>
      <c r="L71" s="13" t="s">
        <v>397</v>
      </c>
      <c r="M71" s="13" t="s">
        <v>398</v>
      </c>
      <c r="N71" s="14" t="str">
        <f>HYPERLINK("https://electionmgmt.vermont.gov//TFA/DownLoadFinancialDisclosure?FileName=CAMPBELL_a09e9996-7e29-4d19-883d-5ac08a23d62f.pdf", "CAMPBELL_a09e9996-7e29-4d19-883d-5ac08a23d62f.pdf")</f>
        <v>CAMPBELL_a09e9996-7e29-4d19-883d-5ac08a23d62f.pdf</v>
      </c>
      <c r="O71" s="6"/>
      <c r="P71" s="6"/>
      <c r="Q71" s="6"/>
      <c r="R71" s="6"/>
      <c r="S71" s="6"/>
      <c r="T71" s="6"/>
      <c r="U71" s="6"/>
    </row>
    <row r="72" spans="1:21" s="6" customFormat="1" ht="30" customHeight="1" x14ac:dyDescent="0.3">
      <c r="A72" s="13" t="s">
        <v>258</v>
      </c>
      <c r="B72" s="13" t="s">
        <v>403</v>
      </c>
      <c r="C72" s="13" t="s">
        <v>1264</v>
      </c>
      <c r="D72" s="13" t="s">
        <v>1265</v>
      </c>
      <c r="E72" s="13" t="s">
        <v>1039</v>
      </c>
      <c r="F72" s="13" t="s">
        <v>1266</v>
      </c>
      <c r="G72" s="13" t="s">
        <v>1265</v>
      </c>
      <c r="H72" s="13" t="s">
        <v>20</v>
      </c>
      <c r="I72" s="13" t="s">
        <v>1267</v>
      </c>
      <c r="J72" s="13" t="s">
        <v>1268</v>
      </c>
      <c r="K72" s="13" t="s">
        <v>15</v>
      </c>
      <c r="L72" s="13" t="s">
        <v>1269</v>
      </c>
      <c r="M72" s="13" t="s">
        <v>15</v>
      </c>
      <c r="N72" s="14" t="str">
        <f>HYPERLINK("https://electionmgmt.vermont.gov//TFA/DownLoadFinancialDisclosure?FileName=Burtt financials rescanned_9e6b3d2e-af70-4765-baae-928e783e8ced.pdf", "Burtt financials rescanned_9e6b3d2e-af70-4765-baae-928e783e8ced.pdf")</f>
        <v>Burtt financials rescanned_9e6b3d2e-af70-4765-baae-928e783e8ced.pdf</v>
      </c>
    </row>
    <row r="73" spans="1:21" s="2" customFormat="1" ht="30" customHeight="1" x14ac:dyDescent="0.3">
      <c r="A73" s="13" t="s">
        <v>258</v>
      </c>
      <c r="B73" s="13" t="s">
        <v>403</v>
      </c>
      <c r="C73" s="13" t="s">
        <v>404</v>
      </c>
      <c r="D73" s="13" t="s">
        <v>384</v>
      </c>
      <c r="E73" s="13" t="s">
        <v>18</v>
      </c>
      <c r="F73" s="13" t="s">
        <v>405</v>
      </c>
      <c r="G73" s="13" t="s">
        <v>384</v>
      </c>
      <c r="H73" s="13" t="s">
        <v>20</v>
      </c>
      <c r="I73" s="13" t="s">
        <v>385</v>
      </c>
      <c r="J73" s="13" t="s">
        <v>406</v>
      </c>
      <c r="K73" s="13" t="s">
        <v>406</v>
      </c>
      <c r="L73" s="13" t="s">
        <v>407</v>
      </c>
      <c r="M73" s="13" t="s">
        <v>408</v>
      </c>
      <c r="N73" s="14" t="str">
        <f>HYPERLINK("https://electionmgmt.vermont.gov//TFA/DownLoadFinancialDisclosure?FileName=Ziobrowski Financial Disclosure_0cb9a471-615a-4bd5-8d24-3cabf64ce083.pdf", "Ziobrowski Financial Disclosure_0cb9a471-615a-4bd5-8d24-3cabf64ce083.pdf")</f>
        <v>Ziobrowski Financial Disclosure_0cb9a471-615a-4bd5-8d24-3cabf64ce083.pdf</v>
      </c>
      <c r="O73" s="6"/>
      <c r="P73" s="6"/>
      <c r="Q73" s="6"/>
      <c r="R73" s="6"/>
      <c r="S73" s="6"/>
      <c r="T73" s="6"/>
      <c r="U73" s="6"/>
    </row>
    <row r="74" spans="1:21" s="6" customFormat="1" ht="30" customHeight="1" x14ac:dyDescent="0.3">
      <c r="A74" s="13" t="s">
        <v>258</v>
      </c>
      <c r="B74" s="13" t="s">
        <v>409</v>
      </c>
      <c r="C74" s="13" t="s">
        <v>410</v>
      </c>
      <c r="D74" s="13" t="s">
        <v>80</v>
      </c>
      <c r="E74" s="13" t="s">
        <v>18</v>
      </c>
      <c r="F74" s="13" t="s">
        <v>411</v>
      </c>
      <c r="G74" s="13" t="s">
        <v>80</v>
      </c>
      <c r="H74" s="13" t="s">
        <v>20</v>
      </c>
      <c r="I74" s="13" t="s">
        <v>81</v>
      </c>
      <c r="J74" s="13" t="s">
        <v>412</v>
      </c>
      <c r="K74" s="13" t="s">
        <v>15</v>
      </c>
      <c r="L74" s="13" t="s">
        <v>413</v>
      </c>
      <c r="M74" s="13" t="s">
        <v>414</v>
      </c>
      <c r="N74" s="14" t="str">
        <f>HYPERLINK("https://electionmgmt.vermont.gov//TFA/DownLoadFinancialDisclosure?FileName=Brown_Jana_State Rep_2024AugPrimary_c2667f8c-b2bc-484e-ba88-a3edd217dafe.pdf", "Brown_Jana_State Rep_2024AugPrimary_c2667f8c-b2bc-484e-ba88-a3edd217dafe.pdf")</f>
        <v>Brown_Jana_State Rep_2024AugPrimary_c2667f8c-b2bc-484e-ba88-a3edd217dafe.pdf</v>
      </c>
    </row>
    <row r="75" spans="1:21" s="2" customFormat="1" ht="30" customHeight="1" x14ac:dyDescent="0.3">
      <c r="A75" s="13" t="s">
        <v>258</v>
      </c>
      <c r="B75" s="13" t="s">
        <v>415</v>
      </c>
      <c r="C75" s="13" t="s">
        <v>1681</v>
      </c>
      <c r="D75" s="13" t="s">
        <v>51</v>
      </c>
      <c r="E75" s="13" t="s">
        <v>18</v>
      </c>
      <c r="F75" s="13" t="s">
        <v>416</v>
      </c>
      <c r="G75" s="13" t="s">
        <v>51</v>
      </c>
      <c r="H75" s="13" t="s">
        <v>20</v>
      </c>
      <c r="I75" s="13" t="s">
        <v>145</v>
      </c>
      <c r="J75" s="13" t="s">
        <v>417</v>
      </c>
      <c r="K75" s="13" t="s">
        <v>417</v>
      </c>
      <c r="L75" s="13" t="s">
        <v>418</v>
      </c>
      <c r="M75" s="13" t="s">
        <v>419</v>
      </c>
      <c r="N75" s="14" t="str">
        <f>HYPERLINK("https://electionmgmt.vermont.gov//TFA/DownLoadFinancialDisclosure?FileName=Nugent_Kate (Kathryn)_StateRepAugPrimary2024_b904a393-e124-44c1-9425-3a929ead7c11.pdf", "Nugent_Kate (Kathryn)_StateRepAugPrimary2024_b904a393-e124-44c1-9425-3a929ead7c11.pdf")</f>
        <v>Nugent_Kate (Kathryn)_StateRepAugPrimary2024_b904a393-e124-44c1-9425-3a929ead7c11.pdf</v>
      </c>
      <c r="O75" s="6"/>
      <c r="P75" s="6"/>
      <c r="Q75" s="6"/>
      <c r="R75" s="6"/>
      <c r="S75" s="6"/>
      <c r="T75" s="6"/>
      <c r="U75" s="6"/>
    </row>
    <row r="76" spans="1:21" s="2" customFormat="1" ht="30" customHeight="1" x14ac:dyDescent="0.3">
      <c r="A76" s="13" t="s">
        <v>258</v>
      </c>
      <c r="B76" s="13" t="s">
        <v>420</v>
      </c>
      <c r="C76" s="13" t="s">
        <v>421</v>
      </c>
      <c r="D76" s="13" t="s">
        <v>51</v>
      </c>
      <c r="E76" s="13" t="s">
        <v>18</v>
      </c>
      <c r="F76" s="13" t="s">
        <v>422</v>
      </c>
      <c r="G76" s="13" t="s">
        <v>51</v>
      </c>
      <c r="H76" s="13" t="s">
        <v>20</v>
      </c>
      <c r="I76" s="13" t="s">
        <v>145</v>
      </c>
      <c r="J76" s="13" t="s">
        <v>423</v>
      </c>
      <c r="K76" s="13" t="s">
        <v>15</v>
      </c>
      <c r="L76" s="13" t="s">
        <v>424</v>
      </c>
      <c r="M76" s="13" t="s">
        <v>15</v>
      </c>
      <c r="N76" s="14" t="str">
        <f>HYPERLINK("https://electionmgmt.vermont.gov//TFA/DownLoadFinancialDisclosure?FileName=Miner_Brian_StateRep_AugPrimary_2024_7c14a0a0-c825-423f-8798-ead7a40bc775.pdf", "Miner_Brian_StateRep_AugPrimary_2024_7c14a0a0-c825-423f-8798-ead7a40bc775.pdf")</f>
        <v>Miner_Brian_StateRep_AugPrimary_2024_7c14a0a0-c825-423f-8798-ead7a40bc775.pdf</v>
      </c>
      <c r="O76" s="6"/>
      <c r="P76" s="6"/>
      <c r="Q76" s="6"/>
      <c r="R76" s="6"/>
      <c r="S76" s="6"/>
      <c r="T76" s="6"/>
      <c r="U76" s="6"/>
    </row>
    <row r="77" spans="1:21" s="6" customFormat="1" ht="30" customHeight="1" x14ac:dyDescent="0.3">
      <c r="A77" s="13" t="s">
        <v>258</v>
      </c>
      <c r="B77" s="13" t="s">
        <v>425</v>
      </c>
      <c r="C77" s="13" t="s">
        <v>426</v>
      </c>
      <c r="D77" s="13" t="s">
        <v>51</v>
      </c>
      <c r="E77" s="13" t="s">
        <v>18</v>
      </c>
      <c r="F77" s="13" t="s">
        <v>427</v>
      </c>
      <c r="G77" s="13" t="s">
        <v>51</v>
      </c>
      <c r="H77" s="13" t="s">
        <v>20</v>
      </c>
      <c r="I77" s="13" t="s">
        <v>145</v>
      </c>
      <c r="J77" s="13" t="s">
        <v>15</v>
      </c>
      <c r="K77" s="13" t="s">
        <v>15</v>
      </c>
      <c r="L77" s="13" t="s">
        <v>15</v>
      </c>
      <c r="M77" s="13" t="s">
        <v>15</v>
      </c>
      <c r="N77" s="14" t="str">
        <f>HYPERLINK("https://electionmgmt.vermont.gov//TFA/DownLoadFinancialDisclosure?FileName=Lalonde_Martin_StateRep_2024AugPrimary_b97087a4-8fe9-4eb6-ae64-551ae89ebf80.pdf", "Lalonde_Martin_StateRep_2024AugPrimary_b97087a4-8fe9-4eb6-ae64-551ae89ebf80.pdf")</f>
        <v>Lalonde_Martin_StateRep_2024AugPrimary_b97087a4-8fe9-4eb6-ae64-551ae89ebf80.pdf</v>
      </c>
    </row>
    <row r="78" spans="1:21" s="2" customFormat="1" ht="30" customHeight="1" x14ac:dyDescent="0.3">
      <c r="A78" s="13" t="s">
        <v>258</v>
      </c>
      <c r="B78" s="13" t="s">
        <v>428</v>
      </c>
      <c r="C78" s="13" t="s">
        <v>438</v>
      </c>
      <c r="D78" s="13" t="s">
        <v>17</v>
      </c>
      <c r="E78" s="13" t="s">
        <v>18</v>
      </c>
      <c r="F78" s="13" t="s">
        <v>439</v>
      </c>
      <c r="G78" s="13" t="s">
        <v>17</v>
      </c>
      <c r="H78" s="13" t="s">
        <v>20</v>
      </c>
      <c r="I78" s="13" t="s">
        <v>73</v>
      </c>
      <c r="J78" s="13" t="s">
        <v>440</v>
      </c>
      <c r="K78" s="13" t="s">
        <v>15</v>
      </c>
      <c r="L78" s="13" t="s">
        <v>441</v>
      </c>
      <c r="M78" s="13" t="s">
        <v>442</v>
      </c>
      <c r="N78" s="14" t="str">
        <f>HYPERLINK("https://electionmgmt.vermont.gov//TFA/DownLoadFinancialDisclosure?FileName=Bram Kleppner Financial Disclosure Form_ae25b22e-301d-4dff-8bdc-7c3d5f228526.pdf", "Bram Kleppner Financial Disclosure Form_ae25b22e-301d-4dff-8bdc-7c3d5f228526.pdf")</f>
        <v>Bram Kleppner Financial Disclosure Form_ae25b22e-301d-4dff-8bdc-7c3d5f228526.pdf</v>
      </c>
      <c r="O78" s="6"/>
      <c r="P78" s="6"/>
      <c r="Q78" s="6"/>
      <c r="R78" s="6"/>
      <c r="S78" s="6"/>
      <c r="T78" s="6"/>
      <c r="U78" s="6"/>
    </row>
    <row r="79" spans="1:21" s="2" customFormat="1" ht="30" customHeight="1" x14ac:dyDescent="0.3">
      <c r="A79" s="13" t="s">
        <v>258</v>
      </c>
      <c r="B79" s="13" t="s">
        <v>428</v>
      </c>
      <c r="C79" s="13" t="s">
        <v>429</v>
      </c>
      <c r="D79" s="13" t="s">
        <v>17</v>
      </c>
      <c r="E79" s="13" t="s">
        <v>18</v>
      </c>
      <c r="F79" s="13" t="s">
        <v>430</v>
      </c>
      <c r="G79" s="13" t="s">
        <v>17</v>
      </c>
      <c r="H79" s="13" t="s">
        <v>20</v>
      </c>
      <c r="I79" s="13" t="s">
        <v>73</v>
      </c>
      <c r="J79" s="13" t="s">
        <v>431</v>
      </c>
      <c r="K79" s="13" t="s">
        <v>15</v>
      </c>
      <c r="L79" s="13" t="s">
        <v>432</v>
      </c>
      <c r="M79" s="13" t="s">
        <v>15</v>
      </c>
      <c r="N79" s="14" t="str">
        <f>HYPERLINK("https://electionmgmt.vermont.gov//TFA/DownLoadFinancialDisclosure?FileName=dale azaria fd_4a53f6a9-e5fe-4694-a5c6-b52c94859085.pdf", "dale azaria fd_4a53f6a9-e5fe-4694-a5c6-b52c94859085.pdf")</f>
        <v>dale azaria fd_4a53f6a9-e5fe-4694-a5c6-b52c94859085.pdf</v>
      </c>
      <c r="O79" s="6"/>
      <c r="P79" s="6"/>
      <c r="Q79" s="6"/>
      <c r="R79" s="6"/>
      <c r="S79" s="6"/>
      <c r="T79" s="6"/>
      <c r="U79" s="6"/>
    </row>
    <row r="80" spans="1:21" s="6" customFormat="1" ht="30" customHeight="1" x14ac:dyDescent="0.3">
      <c r="A80" s="13" t="s">
        <v>258</v>
      </c>
      <c r="B80" s="13" t="s">
        <v>428</v>
      </c>
      <c r="C80" s="13" t="s">
        <v>443</v>
      </c>
      <c r="D80" s="13" t="s">
        <v>17</v>
      </c>
      <c r="E80" s="13" t="s">
        <v>18</v>
      </c>
      <c r="F80" s="13" t="s">
        <v>444</v>
      </c>
      <c r="G80" s="13" t="s">
        <v>17</v>
      </c>
      <c r="H80" s="13" t="s">
        <v>20</v>
      </c>
      <c r="I80" s="13" t="s">
        <v>73</v>
      </c>
      <c r="J80" s="13" t="s">
        <v>445</v>
      </c>
      <c r="K80" s="13" t="s">
        <v>15</v>
      </c>
      <c r="L80" s="13" t="s">
        <v>446</v>
      </c>
      <c r="M80" s="13" t="s">
        <v>15</v>
      </c>
      <c r="N80" s="14" t="str">
        <f>HYPERLINK("https://electionmgmt.vermont.gov//TFA/DownLoadFinancialDisclosure?FileName=Larry Lewack Financial Disclosure_699c77f7-015e-430e-bf99-bbd86fca3c8f.pdf", "Larry Lewack Financial Disclosure_699c77f7-015e-430e-bf99-bbd86fca3c8f.pdf")</f>
        <v>Larry Lewack Financial Disclosure_699c77f7-015e-430e-bf99-bbd86fca3c8f.pdf</v>
      </c>
    </row>
    <row r="81" spans="1:21" s="2" customFormat="1" ht="30" customHeight="1" x14ac:dyDescent="0.3">
      <c r="A81" s="13" t="s">
        <v>258</v>
      </c>
      <c r="B81" s="13" t="s">
        <v>428</v>
      </c>
      <c r="C81" s="13" t="s">
        <v>433</v>
      </c>
      <c r="D81" s="13" t="s">
        <v>17</v>
      </c>
      <c r="E81" s="13" t="s">
        <v>18</v>
      </c>
      <c r="F81" s="13" t="s">
        <v>434</v>
      </c>
      <c r="G81" s="13" t="s">
        <v>17</v>
      </c>
      <c r="H81" s="13" t="s">
        <v>20</v>
      </c>
      <c r="I81" s="13" t="s">
        <v>73</v>
      </c>
      <c r="J81" s="13" t="s">
        <v>435</v>
      </c>
      <c r="K81" s="13" t="s">
        <v>15</v>
      </c>
      <c r="L81" s="13" t="s">
        <v>436</v>
      </c>
      <c r="M81" s="13" t="s">
        <v>437</v>
      </c>
      <c r="N81" s="14" t="str">
        <f>HYPERLINK("https://electionmgmt.vermont.gov//TFA/DownLoadFinancialDisclosure?FileName=tiff bluemle fd_ee61ce16-e726-4830-9a56-bd088074febf.pdf", "tiff bluemle fd_ee61ce16-e726-4830-9a56-bd088074febf.pdf")</f>
        <v>tiff bluemle fd_ee61ce16-e726-4830-9a56-bd088074febf.pdf</v>
      </c>
      <c r="O81" s="6"/>
      <c r="P81" s="6"/>
      <c r="Q81" s="6"/>
      <c r="R81" s="6"/>
      <c r="S81" s="6"/>
      <c r="T81" s="6"/>
      <c r="U81" s="6"/>
    </row>
    <row r="82" spans="1:21" s="2" customFormat="1" ht="30" customHeight="1" x14ac:dyDescent="0.3">
      <c r="A82" s="13" t="s">
        <v>258</v>
      </c>
      <c r="B82" s="13" t="s">
        <v>447</v>
      </c>
      <c r="C82" s="13" t="s">
        <v>448</v>
      </c>
      <c r="D82" s="13" t="s">
        <v>17</v>
      </c>
      <c r="E82" s="13" t="s">
        <v>18</v>
      </c>
      <c r="F82" s="13" t="s">
        <v>449</v>
      </c>
      <c r="G82" s="13" t="s">
        <v>17</v>
      </c>
      <c r="H82" s="13" t="s">
        <v>20</v>
      </c>
      <c r="I82" s="13" t="s">
        <v>73</v>
      </c>
      <c r="J82" s="13" t="s">
        <v>450</v>
      </c>
      <c r="K82" s="13" t="s">
        <v>15</v>
      </c>
      <c r="L82" s="13" t="s">
        <v>451</v>
      </c>
      <c r="M82" s="13" t="s">
        <v>452</v>
      </c>
      <c r="N82" s="14" t="str">
        <f>HYPERLINK("https://electionmgmt.vermont.gov//TFA/DownLoadFinancialDisclosure?FileName=Barbara Rachelson Financial Disclosure_3809118b-e74c-4532-92b5-bcf9c854ca5b.pdf", "Barbara Rachelson Financial Disclosure_3809118b-e74c-4532-92b5-bcf9c854ca5b.pdf")</f>
        <v>Barbara Rachelson Financial Disclosure_3809118b-e74c-4532-92b5-bcf9c854ca5b.pdf</v>
      </c>
      <c r="O82" s="6"/>
      <c r="P82" s="6"/>
      <c r="Q82" s="6"/>
      <c r="R82" s="6"/>
      <c r="S82" s="6"/>
      <c r="T82" s="6"/>
      <c r="U82" s="6"/>
    </row>
    <row r="83" spans="1:21" s="2" customFormat="1" ht="30" customHeight="1" x14ac:dyDescent="0.3">
      <c r="A83" s="13" t="s">
        <v>258</v>
      </c>
      <c r="B83" s="13" t="s">
        <v>447</v>
      </c>
      <c r="C83" s="13" t="s">
        <v>453</v>
      </c>
      <c r="D83" s="13" t="s">
        <v>17</v>
      </c>
      <c r="E83" s="13" t="s">
        <v>18</v>
      </c>
      <c r="F83" s="13" t="s">
        <v>1700</v>
      </c>
      <c r="G83" s="13" t="s">
        <v>210</v>
      </c>
      <c r="H83" s="13" t="s">
        <v>20</v>
      </c>
      <c r="I83" s="17" t="s">
        <v>1055</v>
      </c>
      <c r="J83" s="13" t="s">
        <v>454</v>
      </c>
      <c r="K83" s="13" t="s">
        <v>15</v>
      </c>
      <c r="L83" s="13" t="s">
        <v>455</v>
      </c>
      <c r="M83" s="13" t="s">
        <v>456</v>
      </c>
      <c r="N83" s="14" t="str">
        <f>HYPERLINK("https://electionmgmt.vermont.gov//TFA/DownLoadFinancialDisclosure?FileName=Mary-Katherine Stone Financial Disclosure_9b765573-697c-47ac-87dd-8ff4a44af69d.pdf", "Mary-Katherine Stone Financial Disclosure_9b765573-697c-47ac-87dd-8ff4a44af69d.pdf")</f>
        <v>Mary-Katherine Stone Financial Disclosure_9b765573-697c-47ac-87dd-8ff4a44af69d.pdf</v>
      </c>
      <c r="O83" s="6"/>
      <c r="P83" s="6"/>
      <c r="Q83" s="6"/>
      <c r="R83" s="6"/>
      <c r="S83" s="6"/>
      <c r="T83" s="6"/>
      <c r="U83" s="6"/>
    </row>
    <row r="84" spans="1:21" s="2" customFormat="1" ht="30" customHeight="1" x14ac:dyDescent="0.3">
      <c r="A84" s="13" t="s">
        <v>258</v>
      </c>
      <c r="B84" s="13" t="s">
        <v>457</v>
      </c>
      <c r="C84" s="13" t="s">
        <v>458</v>
      </c>
      <c r="D84" s="13" t="s">
        <v>17</v>
      </c>
      <c r="E84" s="13" t="s">
        <v>18</v>
      </c>
      <c r="F84" s="13" t="s">
        <v>459</v>
      </c>
      <c r="G84" s="13" t="s">
        <v>17</v>
      </c>
      <c r="H84" s="13" t="s">
        <v>20</v>
      </c>
      <c r="I84" s="13" t="s">
        <v>73</v>
      </c>
      <c r="J84" s="13" t="s">
        <v>460</v>
      </c>
      <c r="K84" s="13" t="s">
        <v>15</v>
      </c>
      <c r="L84" s="13" t="s">
        <v>461</v>
      </c>
      <c r="M84" s="13" t="s">
        <v>462</v>
      </c>
      <c r="N84" s="14" t="str">
        <f>HYPERLINK("https://electionmgmt.vermont.gov//TFA/DownLoadFinancialDisclosure?FileName=brian cina fd_9a59256b-8d46-41f8-b3e0-07f3960e98d9.pdf", "brian cina fd_9a59256b-8d46-41f8-b3e0-07f3960e98d9.pdf")</f>
        <v>brian cina fd_9a59256b-8d46-41f8-b3e0-07f3960e98d9.pdf</v>
      </c>
      <c r="O84" s="6"/>
      <c r="P84" s="6"/>
      <c r="Q84" s="6"/>
      <c r="R84" s="6"/>
      <c r="S84" s="6"/>
      <c r="T84" s="6"/>
      <c r="U84" s="6"/>
    </row>
    <row r="85" spans="1:21" s="2" customFormat="1" ht="30" customHeight="1" x14ac:dyDescent="0.3">
      <c r="A85" s="13" t="s">
        <v>258</v>
      </c>
      <c r="B85" s="13" t="s">
        <v>457</v>
      </c>
      <c r="C85" s="13" t="s">
        <v>463</v>
      </c>
      <c r="D85" s="13" t="s">
        <v>17</v>
      </c>
      <c r="E85" s="13" t="s">
        <v>18</v>
      </c>
      <c r="F85" s="13" t="s">
        <v>464</v>
      </c>
      <c r="G85" s="13" t="s">
        <v>17</v>
      </c>
      <c r="H85" s="13" t="s">
        <v>20</v>
      </c>
      <c r="I85" s="13" t="s">
        <v>73</v>
      </c>
      <c r="J85" s="13" t="s">
        <v>465</v>
      </c>
      <c r="K85" s="13" t="s">
        <v>15</v>
      </c>
      <c r="L85" s="13" t="s">
        <v>466</v>
      </c>
      <c r="M85" s="13" t="s">
        <v>467</v>
      </c>
      <c r="N85" s="14" t="str">
        <f>HYPERLINK("https://electionmgmt.vermont.gov//TFA/DownLoadFinancialDisclosure?FileName=Troy Headrick Financial Disclouse Form_bcbebc4b-4f3d-473a-b678-04dcb2dfe2e8.pdf", "Troy Headrick Financial Disclouse Form_bcbebc4b-4f3d-473a-b678-04dcb2dfe2e8.pdf")</f>
        <v>Troy Headrick Financial Disclouse Form_bcbebc4b-4f3d-473a-b678-04dcb2dfe2e8.pdf</v>
      </c>
      <c r="O85" s="6"/>
      <c r="P85" s="6"/>
      <c r="Q85" s="6"/>
      <c r="R85" s="6"/>
      <c r="S85" s="6"/>
      <c r="T85" s="6"/>
      <c r="U85" s="6"/>
    </row>
    <row r="86" spans="1:21" s="6" customFormat="1" ht="30" customHeight="1" x14ac:dyDescent="0.3">
      <c r="A86" s="13" t="s">
        <v>258</v>
      </c>
      <c r="B86" s="13" t="s">
        <v>468</v>
      </c>
      <c r="C86" s="13" t="s">
        <v>469</v>
      </c>
      <c r="D86" s="13" t="s">
        <v>17</v>
      </c>
      <c r="E86" s="13" t="s">
        <v>18</v>
      </c>
      <c r="F86" s="13" t="s">
        <v>470</v>
      </c>
      <c r="G86" s="13" t="s">
        <v>17</v>
      </c>
      <c r="H86" s="13" t="s">
        <v>20</v>
      </c>
      <c r="I86" s="13" t="s">
        <v>21</v>
      </c>
      <c r="J86" s="13" t="s">
        <v>471</v>
      </c>
      <c r="K86" s="13" t="s">
        <v>15</v>
      </c>
      <c r="L86" s="13" t="s">
        <v>472</v>
      </c>
      <c r="M86" s="13" t="s">
        <v>473</v>
      </c>
      <c r="N86" s="14" t="str">
        <f>HYPERLINK("https://electionmgmt.vermont.gov//TFA/DownLoadFinancialDisclosure?FileName=Jill Krowinski Financial Disclosure_caa95846-d972-4556-a183-8b61b2598233.pdf", "Jill Krowinski Financial Disclosure_caa95846-d972-4556-a183-8b61b2598233.pdf")</f>
        <v>Jill Krowinski Financial Disclosure_caa95846-d972-4556-a183-8b61b2598233.pdf</v>
      </c>
    </row>
    <row r="87" spans="1:21" s="6" customFormat="1" ht="30" customHeight="1" x14ac:dyDescent="0.3">
      <c r="A87" s="13" t="s">
        <v>258</v>
      </c>
      <c r="B87" s="13" t="s">
        <v>468</v>
      </c>
      <c r="C87" s="13" t="s">
        <v>474</v>
      </c>
      <c r="D87" s="13" t="s">
        <v>17</v>
      </c>
      <c r="E87" s="13" t="s">
        <v>18</v>
      </c>
      <c r="F87" s="13" t="s">
        <v>475</v>
      </c>
      <c r="G87" s="13" t="s">
        <v>17</v>
      </c>
      <c r="H87" s="13" t="s">
        <v>20</v>
      </c>
      <c r="I87" s="13" t="s">
        <v>73</v>
      </c>
      <c r="J87" s="13" t="s">
        <v>476</v>
      </c>
      <c r="K87" s="13" t="s">
        <v>15</v>
      </c>
      <c r="L87" s="13" t="s">
        <v>477</v>
      </c>
      <c r="M87" s="13" t="s">
        <v>478</v>
      </c>
      <c r="N87" s="14" t="str">
        <f>HYPERLINK("https://electionmgmt.vermont.gov//TFA/DownLoadFinancialDisclosure?FileName=kate logan fd_51641751-896b-43b0-ba19-8890232e198d.pdf", "kate logan fd_51641751-896b-43b0-ba19-8890232e198d.pdf")</f>
        <v>kate logan fd_51641751-896b-43b0-ba19-8890232e198d.pdf</v>
      </c>
    </row>
    <row r="88" spans="1:21" s="6" customFormat="1" ht="30" customHeight="1" x14ac:dyDescent="0.3">
      <c r="A88" s="13" t="s">
        <v>258</v>
      </c>
      <c r="B88" s="13" t="s">
        <v>479</v>
      </c>
      <c r="C88" s="13" t="s">
        <v>483</v>
      </c>
      <c r="D88" s="13" t="s">
        <v>17</v>
      </c>
      <c r="E88" s="13" t="s">
        <v>18</v>
      </c>
      <c r="F88" s="13" t="s">
        <v>484</v>
      </c>
      <c r="G88" s="13" t="s">
        <v>17</v>
      </c>
      <c r="H88" s="13" t="s">
        <v>20</v>
      </c>
      <c r="I88" s="13" t="s">
        <v>113</v>
      </c>
      <c r="J88" s="13" t="s">
        <v>485</v>
      </c>
      <c r="K88" s="13" t="s">
        <v>15</v>
      </c>
      <c r="L88" s="13" t="s">
        <v>486</v>
      </c>
      <c r="M88" s="13" t="s">
        <v>487</v>
      </c>
      <c r="N88" s="14" t="str">
        <f>HYPERLINK("https://electionmgmt.vermont.gov//TFA/DownLoadFinancialDisclosure?FileName=Abbey Duke Financial Disclosure_44df9646-cae9-4349-a762-5f3143475088.pdf", "Abbey Duke Financial Disclosure_44df9646-cae9-4349-a762-5f3143475088.pdf")</f>
        <v>Abbey Duke Financial Disclosure_44df9646-cae9-4349-a762-5f3143475088.pdf</v>
      </c>
    </row>
    <row r="89" spans="1:21" s="2" customFormat="1" ht="30" customHeight="1" x14ac:dyDescent="0.3">
      <c r="A89" s="13" t="s">
        <v>258</v>
      </c>
      <c r="B89" s="13" t="s">
        <v>479</v>
      </c>
      <c r="C89" s="13" t="s">
        <v>480</v>
      </c>
      <c r="D89" s="13" t="s">
        <v>17</v>
      </c>
      <c r="E89" s="13" t="s">
        <v>18</v>
      </c>
      <c r="F89" s="13" t="s">
        <v>481</v>
      </c>
      <c r="G89" s="13" t="s">
        <v>17</v>
      </c>
      <c r="H89" s="13" t="s">
        <v>20</v>
      </c>
      <c r="I89" s="13" t="s">
        <v>73</v>
      </c>
      <c r="J89" s="13" t="s">
        <v>482</v>
      </c>
      <c r="K89" s="13" t="s">
        <v>15</v>
      </c>
      <c r="L89" s="16" t="s">
        <v>1696</v>
      </c>
      <c r="M89" s="13" t="s">
        <v>15</v>
      </c>
      <c r="N89" s="14" t="str">
        <f>HYPERLINK("https://electionmgmt.vermont.gov//TFA/DownLoadFinancialDisclosure?FileName=missa aloisi fd_6e63f2d6-cfd1-48d2-a400-a2fc76532250.pdf", "missa aloisi fd_6e63f2d6-cfd1-48d2-a400-a2fc76532250.pdf")</f>
        <v>missa aloisi fd_6e63f2d6-cfd1-48d2-a400-a2fc76532250.pdf</v>
      </c>
      <c r="O89" s="6"/>
      <c r="P89" s="6"/>
      <c r="Q89" s="6"/>
      <c r="R89" s="6"/>
      <c r="S89" s="6"/>
      <c r="T89" s="6"/>
      <c r="U89" s="6"/>
    </row>
    <row r="90" spans="1:21" s="2" customFormat="1" ht="30" customHeight="1" x14ac:dyDescent="0.3">
      <c r="A90" s="13" t="s">
        <v>258</v>
      </c>
      <c r="B90" s="13" t="s">
        <v>488</v>
      </c>
      <c r="C90" s="13" t="s">
        <v>494</v>
      </c>
      <c r="D90" s="13" t="s">
        <v>17</v>
      </c>
      <c r="E90" s="13" t="s">
        <v>18</v>
      </c>
      <c r="F90" s="13" t="s">
        <v>495</v>
      </c>
      <c r="G90" s="13" t="s">
        <v>17</v>
      </c>
      <c r="H90" s="13" t="s">
        <v>20</v>
      </c>
      <c r="I90" s="13" t="s">
        <v>113</v>
      </c>
      <c r="J90" s="13" t="s">
        <v>496</v>
      </c>
      <c r="K90" s="13" t="s">
        <v>15</v>
      </c>
      <c r="L90" s="13" t="s">
        <v>497</v>
      </c>
      <c r="M90" s="13" t="s">
        <v>15</v>
      </c>
      <c r="N90" s="14" t="str">
        <f>HYPERLINK("https://electionmgmt.vermont.gov//TFA/DownLoadFinancialDisclosure?FileName=Carol Ode FD_abf23194-cf25-4e32-9d62-fd3cd330e3a3.pdf", "Carol Ode FD_abf23194-cf25-4e32-9d62-fd3cd330e3a3.pdf")</f>
        <v>Carol Ode FD_abf23194-cf25-4e32-9d62-fd3cd330e3a3.pdf</v>
      </c>
      <c r="O90" s="6"/>
      <c r="P90" s="6"/>
      <c r="Q90" s="6"/>
      <c r="R90" s="6"/>
      <c r="S90" s="6"/>
      <c r="T90" s="6"/>
      <c r="U90" s="6"/>
    </row>
    <row r="91" spans="1:21" s="2" customFormat="1" ht="30" customHeight="1" x14ac:dyDescent="0.3">
      <c r="A91" s="13" t="s">
        <v>258</v>
      </c>
      <c r="B91" s="13" t="s">
        <v>488</v>
      </c>
      <c r="C91" s="13" t="s">
        <v>489</v>
      </c>
      <c r="D91" s="13" t="s">
        <v>17</v>
      </c>
      <c r="E91" s="13" t="s">
        <v>18</v>
      </c>
      <c r="F91" s="13" t="s">
        <v>490</v>
      </c>
      <c r="G91" s="13" t="s">
        <v>17</v>
      </c>
      <c r="H91" s="13" t="s">
        <v>20</v>
      </c>
      <c r="I91" s="13" t="s">
        <v>113</v>
      </c>
      <c r="J91" s="13" t="s">
        <v>491</v>
      </c>
      <c r="K91" s="13" t="s">
        <v>15</v>
      </c>
      <c r="L91" s="13" t="s">
        <v>492</v>
      </c>
      <c r="M91" s="13" t="s">
        <v>493</v>
      </c>
      <c r="N91" s="14" t="str">
        <f>HYPERLINK("https://electionmgmt.vermont.gov//TFA/DownLoadFinancialDisclosure?FileName=bob hooper fd_dfe2007c-c061-43bc-a85e-87aed9fcad05.pdf", "bob hooper fd_dfe2007c-c061-43bc-a85e-87aed9fcad05.pdf")</f>
        <v>bob hooper fd_dfe2007c-c061-43bc-a85e-87aed9fcad05.pdf</v>
      </c>
      <c r="O91" s="6"/>
      <c r="P91" s="6"/>
      <c r="Q91" s="6"/>
      <c r="R91" s="6"/>
      <c r="S91" s="6"/>
      <c r="T91" s="6"/>
      <c r="U91" s="6"/>
    </row>
    <row r="92" spans="1:21" s="6" customFormat="1" ht="30" customHeight="1" x14ac:dyDescent="0.3">
      <c r="A92" s="13" t="s">
        <v>258</v>
      </c>
      <c r="B92" s="13" t="s">
        <v>498</v>
      </c>
      <c r="C92" s="13" t="s">
        <v>1270</v>
      </c>
      <c r="D92" s="13" t="s">
        <v>169</v>
      </c>
      <c r="E92" s="13" t="s">
        <v>1039</v>
      </c>
      <c r="F92" s="13" t="s">
        <v>1271</v>
      </c>
      <c r="G92" s="13" t="s">
        <v>169</v>
      </c>
      <c r="H92" s="13" t="s">
        <v>20</v>
      </c>
      <c r="I92" s="13" t="s">
        <v>171</v>
      </c>
      <c r="J92" s="13" t="s">
        <v>1272</v>
      </c>
      <c r="K92" s="13" t="s">
        <v>1272</v>
      </c>
      <c r="L92" s="13" t="s">
        <v>1273</v>
      </c>
      <c r="M92" s="13" t="s">
        <v>15</v>
      </c>
      <c r="N92" s="14" t="str">
        <f>HYPERLINK("https://electionmgmt.vermont.gov//TFA/DownLoadFinancialDisclosure?FileName=DOC053024-002_81d39847-2132-43f0-9c6b-a20113f7dcbd.pdf", "DOC053024-002_81d39847-2132-43f0-9c6b-a20113f7dcbd.pdf")</f>
        <v>DOC053024-002_81d39847-2132-43f0-9c6b-a20113f7dcbd.pdf</v>
      </c>
    </row>
    <row r="93" spans="1:21" s="2" customFormat="1" ht="30" customHeight="1" x14ac:dyDescent="0.3">
      <c r="A93" s="13" t="s">
        <v>258</v>
      </c>
      <c r="B93" s="13" t="s">
        <v>498</v>
      </c>
      <c r="C93" s="13" t="s">
        <v>499</v>
      </c>
      <c r="D93" s="13" t="s">
        <v>169</v>
      </c>
      <c r="E93" s="13" t="s">
        <v>18</v>
      </c>
      <c r="F93" s="13" t="s">
        <v>500</v>
      </c>
      <c r="G93" s="13" t="s">
        <v>169</v>
      </c>
      <c r="H93" s="13" t="s">
        <v>20</v>
      </c>
      <c r="I93" s="13" t="s">
        <v>171</v>
      </c>
      <c r="J93" s="13" t="s">
        <v>501</v>
      </c>
      <c r="K93" s="13" t="s">
        <v>501</v>
      </c>
      <c r="L93" s="13" t="s">
        <v>15</v>
      </c>
      <c r="M93" s="13" t="s">
        <v>502</v>
      </c>
      <c r="N93" s="14" t="str">
        <f>HYPERLINK("https://electionmgmt.vermont.gov//TFA/DownLoadFinancialDisclosure?FileName=DOC052824-001_2b2ff087-350f-4ebb-b51a-7e9accb3a724.pdf", "DOC052824-001_2b2ff087-350f-4ebb-b51a-7e9accb3a724.pdf")</f>
        <v>DOC052824-001_2b2ff087-350f-4ebb-b51a-7e9accb3a724.pdf</v>
      </c>
      <c r="O93" s="6"/>
      <c r="P93" s="6"/>
      <c r="Q93" s="6"/>
      <c r="R93" s="6"/>
      <c r="S93" s="6"/>
      <c r="T93" s="6"/>
      <c r="U93" s="6"/>
    </row>
    <row r="94" spans="1:21" s="6" customFormat="1" ht="30" customHeight="1" x14ac:dyDescent="0.3">
      <c r="A94" s="13" t="s">
        <v>258</v>
      </c>
      <c r="B94" s="13" t="s">
        <v>498</v>
      </c>
      <c r="C94" s="13" t="s">
        <v>503</v>
      </c>
      <c r="D94" s="13" t="s">
        <v>169</v>
      </c>
      <c r="E94" s="13" t="s">
        <v>18</v>
      </c>
      <c r="F94" s="13" t="s">
        <v>504</v>
      </c>
      <c r="G94" s="13" t="s">
        <v>169</v>
      </c>
      <c r="H94" s="13" t="s">
        <v>20</v>
      </c>
      <c r="I94" s="13" t="s">
        <v>171</v>
      </c>
      <c r="J94" s="13" t="s">
        <v>505</v>
      </c>
      <c r="K94" s="13" t="s">
        <v>505</v>
      </c>
      <c r="L94" s="13" t="s">
        <v>506</v>
      </c>
      <c r="M94" s="13" t="s">
        <v>15</v>
      </c>
      <c r="N94" s="14" t="str">
        <f>HYPERLINK("https://electionmgmt.vermont.gov//TFA/DownLoadFinancialDisclosure?FileName=DOC053024-001_d3b74ce8-712f-4cb9-8f5c-f907b2748ece.pdf", "DOC053024-001_d3b74ce8-712f-4cb9-8f5c-f907b2748ece.pdf")</f>
        <v>DOC053024-001_d3b74ce8-712f-4cb9-8f5c-f907b2748ece.pdf</v>
      </c>
    </row>
    <row r="95" spans="1:21" s="6" customFormat="1" ht="30" customHeight="1" x14ac:dyDescent="0.3">
      <c r="A95" s="13" t="s">
        <v>258</v>
      </c>
      <c r="B95" s="13" t="s">
        <v>507</v>
      </c>
      <c r="C95" s="13" t="s">
        <v>508</v>
      </c>
      <c r="D95" s="13" t="s">
        <v>78</v>
      </c>
      <c r="E95" s="13" t="s">
        <v>18</v>
      </c>
      <c r="F95" s="13" t="s">
        <v>509</v>
      </c>
      <c r="G95" s="13" t="s">
        <v>78</v>
      </c>
      <c r="H95" s="13" t="s">
        <v>20</v>
      </c>
      <c r="I95" s="13" t="s">
        <v>158</v>
      </c>
      <c r="J95" s="13" t="s">
        <v>15</v>
      </c>
      <c r="K95" s="13" t="s">
        <v>15</v>
      </c>
      <c r="L95" s="13" t="s">
        <v>510</v>
      </c>
      <c r="M95" s="13" t="s">
        <v>511</v>
      </c>
      <c r="N95" s="14" t="str">
        <f>HYPERLINK("https://electionmgmt.vermont.gov//TFA/DownLoadFinancialDisclosure?FileName=Arsenault_Angela_StateRep_2024AugPrimary_f6f2e48a-923c-4f01-8746-8b9b4ca5be16.pdf", "Arsenault_Angela_StateRep_2024AugPrimary_f6f2e48a-923c-4f01-8746-8b9b4ca5be16.pdf")</f>
        <v>Arsenault_Angela_StateRep_2024AugPrimary_f6f2e48a-923c-4f01-8746-8b9b4ca5be16.pdf</v>
      </c>
    </row>
    <row r="96" spans="1:21" s="6" customFormat="1" ht="30" customHeight="1" x14ac:dyDescent="0.3">
      <c r="A96" s="13" t="s">
        <v>258</v>
      </c>
      <c r="B96" s="13" t="s">
        <v>507</v>
      </c>
      <c r="C96" s="13" t="s">
        <v>512</v>
      </c>
      <c r="D96" s="13" t="s">
        <v>78</v>
      </c>
      <c r="E96" s="13" t="s">
        <v>18</v>
      </c>
      <c r="F96" s="13" t="s">
        <v>513</v>
      </c>
      <c r="G96" s="13" t="s">
        <v>78</v>
      </c>
      <c r="H96" s="13" t="s">
        <v>20</v>
      </c>
      <c r="I96" s="13" t="s">
        <v>158</v>
      </c>
      <c r="J96" s="13" t="s">
        <v>15</v>
      </c>
      <c r="K96" s="13" t="s">
        <v>15</v>
      </c>
      <c r="L96" s="13" t="s">
        <v>514</v>
      </c>
      <c r="M96" s="13" t="s">
        <v>515</v>
      </c>
      <c r="N96" s="14" t="str">
        <f>HYPERLINK("https://electionmgmt.vermont.gov//TFA/DownLoadFinancialDisclosure?FileName=Brady_Erin_StateRep_2024AugPrimary_e4a879cb-417c-46ba-ae4e-3c42077780f8.pdf", "Brady_Erin_StateRep_2024AugPrimary_e4a879cb-417c-46ba-ae4e-3c42077780f8.pdf")</f>
        <v>Brady_Erin_StateRep_2024AugPrimary_e4a879cb-417c-46ba-ae4e-3c42077780f8.pdf</v>
      </c>
    </row>
    <row r="97" spans="1:21" s="2" customFormat="1" ht="30" customHeight="1" x14ac:dyDescent="0.3">
      <c r="A97" s="13" t="s">
        <v>258</v>
      </c>
      <c r="B97" s="13" t="s">
        <v>516</v>
      </c>
      <c r="C97" s="13" t="s">
        <v>517</v>
      </c>
      <c r="D97" s="13" t="s">
        <v>169</v>
      </c>
      <c r="E97" s="13" t="s">
        <v>18</v>
      </c>
      <c r="F97" s="13" t="s">
        <v>518</v>
      </c>
      <c r="G97" s="13" t="s">
        <v>169</v>
      </c>
      <c r="H97" s="13" t="s">
        <v>20</v>
      </c>
      <c r="I97" s="13" t="s">
        <v>171</v>
      </c>
      <c r="J97" s="13" t="s">
        <v>519</v>
      </c>
      <c r="K97" s="13" t="s">
        <v>15</v>
      </c>
      <c r="L97" s="13" t="s">
        <v>520</v>
      </c>
      <c r="M97" s="13" t="s">
        <v>15</v>
      </c>
      <c r="N97" s="14" t="str">
        <f>HYPERLINK("https://electionmgmt.vermont.gov//TFA/DownLoadFinancialDisclosure?FileName=DOC051424_056e24f1-8740-4e9b-9f38-f8a848d7a852.pdf", "DOC051424_056e24f1-8740-4e9b-9f38-f8a848d7a852.pdf")</f>
        <v>DOC051424_056e24f1-8740-4e9b-9f38-f8a848d7a852.pdf</v>
      </c>
      <c r="O97" s="6"/>
      <c r="P97" s="6"/>
      <c r="Q97" s="6"/>
      <c r="R97" s="6"/>
      <c r="S97" s="6"/>
      <c r="T97" s="6"/>
      <c r="U97" s="6"/>
    </row>
    <row r="98" spans="1:21" s="2" customFormat="1" ht="30" customHeight="1" x14ac:dyDescent="0.3">
      <c r="A98" s="13" t="s">
        <v>258</v>
      </c>
      <c r="B98" s="13" t="s">
        <v>516</v>
      </c>
      <c r="C98" s="13" t="s">
        <v>1274</v>
      </c>
      <c r="D98" s="13" t="s">
        <v>169</v>
      </c>
      <c r="E98" s="13" t="s">
        <v>1039</v>
      </c>
      <c r="F98" s="13" t="s">
        <v>1275</v>
      </c>
      <c r="G98" s="13" t="s">
        <v>169</v>
      </c>
      <c r="H98" s="13" t="s">
        <v>20</v>
      </c>
      <c r="I98" s="13" t="s">
        <v>171</v>
      </c>
      <c r="J98" s="13" t="s">
        <v>1276</v>
      </c>
      <c r="K98" s="13" t="s">
        <v>1276</v>
      </c>
      <c r="L98" s="13" t="s">
        <v>1277</v>
      </c>
      <c r="M98" s="13" t="s">
        <v>1278</v>
      </c>
      <c r="N98" s="14" t="str">
        <f>HYPERLINK("https://electionmgmt.vermont.gov//TFA/DownLoadFinancialDisclosure?FileName=DOC052824_87f746f7-3857-4a05-b251-8a5fa692694b.pdf", "DOC052824_87f746f7-3857-4a05-b251-8a5fa692694b.pdf")</f>
        <v>DOC052824_87f746f7-3857-4a05-b251-8a5fa692694b.pdf</v>
      </c>
      <c r="O98" s="6"/>
      <c r="P98" s="6"/>
      <c r="Q98" s="6"/>
      <c r="R98" s="6"/>
      <c r="S98" s="6"/>
      <c r="T98" s="6"/>
      <c r="U98" s="6"/>
    </row>
    <row r="99" spans="1:21" s="6" customFormat="1" ht="30" customHeight="1" x14ac:dyDescent="0.3">
      <c r="A99" s="13" t="s">
        <v>258</v>
      </c>
      <c r="B99" s="13" t="s">
        <v>516</v>
      </c>
      <c r="C99" s="13" t="s">
        <v>521</v>
      </c>
      <c r="D99" s="13" t="s">
        <v>169</v>
      </c>
      <c r="E99" s="13" t="s">
        <v>18</v>
      </c>
      <c r="F99" s="13" t="s">
        <v>522</v>
      </c>
      <c r="G99" s="13" t="s">
        <v>169</v>
      </c>
      <c r="H99" s="13" t="s">
        <v>20</v>
      </c>
      <c r="I99" s="13" t="s">
        <v>171</v>
      </c>
      <c r="J99" s="13" t="s">
        <v>523</v>
      </c>
      <c r="K99" s="13" t="s">
        <v>524</v>
      </c>
      <c r="L99" s="13" t="s">
        <v>525</v>
      </c>
      <c r="M99" s="13" t="s">
        <v>526</v>
      </c>
      <c r="N99" s="14" t="str">
        <f>HYPERLINK("https://electionmgmt.vermont.gov//TFA/DownLoadFinancialDisclosure?FileName=PEZZO_9402fae4-2ff6-411b-9cc5-bc0e576f00cd.pdf", "PEZZO_9402fae4-2ff6-411b-9cc5-bc0e576f00cd.pdf")</f>
        <v>PEZZO_9402fae4-2ff6-411b-9cc5-bc0e576f00cd.pdf</v>
      </c>
    </row>
    <row r="100" spans="1:21" s="6" customFormat="1" ht="30" customHeight="1" x14ac:dyDescent="0.3">
      <c r="A100" s="13" t="s">
        <v>258</v>
      </c>
      <c r="B100" s="13" t="s">
        <v>527</v>
      </c>
      <c r="C100" s="13" t="s">
        <v>537</v>
      </c>
      <c r="D100" s="13" t="s">
        <v>42</v>
      </c>
      <c r="E100" s="13" t="s">
        <v>18</v>
      </c>
      <c r="F100" s="13" t="s">
        <v>538</v>
      </c>
      <c r="G100" s="13" t="s">
        <v>42</v>
      </c>
      <c r="H100" s="13" t="s">
        <v>20</v>
      </c>
      <c r="I100" s="13" t="s">
        <v>44</v>
      </c>
      <c r="J100" s="13" t="s">
        <v>539</v>
      </c>
      <c r="K100" s="13" t="s">
        <v>15</v>
      </c>
      <c r="L100" s="13" t="s">
        <v>540</v>
      </c>
      <c r="M100" s="13" t="s">
        <v>541</v>
      </c>
      <c r="N100" s="14" t="str">
        <f>HYPERLINK("https://electionmgmt.vermont.gov//TFA/DownLoadFinancialDisclosure?FileName=Tomlinson_Chloe_StateRep_2024AugPrimary_0b88cc88-c1a6-4dcd-83ec-966720b89f02.pdf", "Tomlinson_Chloe_StateRep_2024AugPrimary_0b88cc88-c1a6-4dcd-83ec-966720b89f02.pdf")</f>
        <v>Tomlinson_Chloe_StateRep_2024AugPrimary_0b88cc88-c1a6-4dcd-83ec-966720b89f02.pdf</v>
      </c>
    </row>
    <row r="101" spans="1:21" s="6" customFormat="1" ht="30" customHeight="1" x14ac:dyDescent="0.3">
      <c r="A101" s="13" t="s">
        <v>258</v>
      </c>
      <c r="B101" s="13" t="s">
        <v>527</v>
      </c>
      <c r="C101" s="13" t="s">
        <v>528</v>
      </c>
      <c r="D101" s="13" t="s">
        <v>42</v>
      </c>
      <c r="E101" s="13" t="s">
        <v>18</v>
      </c>
      <c r="F101" s="13" t="s">
        <v>529</v>
      </c>
      <c r="G101" s="13" t="s">
        <v>42</v>
      </c>
      <c r="H101" s="13" t="s">
        <v>20</v>
      </c>
      <c r="I101" s="13" t="s">
        <v>44</v>
      </c>
      <c r="J101" s="13" t="s">
        <v>530</v>
      </c>
      <c r="K101" s="13" t="s">
        <v>15</v>
      </c>
      <c r="L101" s="13" t="s">
        <v>531</v>
      </c>
      <c r="M101" s="13" t="s">
        <v>532</v>
      </c>
      <c r="N101" s="14" t="str">
        <f>HYPERLINK("https://electionmgmt.vermont.gov//TFA/DownLoadFinancialDisclosure?FileName=Berbeco_Daisy_StateRep_2024AugPrimary_37cc60e6-f22a-4f47-b4b9-0113919bac09.pdf", "Berbeco_Daisy_StateRep_2024AugPrimary_37cc60e6-f22a-4f47-b4b9-0113919bac09.pdf")</f>
        <v>Berbeco_Daisy_StateRep_2024AugPrimary_37cc60e6-f22a-4f47-b4b9-0113919bac09.pdf</v>
      </c>
    </row>
    <row r="102" spans="1:21" s="2" customFormat="1" ht="30" customHeight="1" x14ac:dyDescent="0.3">
      <c r="A102" s="13" t="s">
        <v>258</v>
      </c>
      <c r="B102" s="13" t="s">
        <v>527</v>
      </c>
      <c r="C102" s="13" t="s">
        <v>533</v>
      </c>
      <c r="D102" s="13" t="s">
        <v>42</v>
      </c>
      <c r="E102" s="13" t="s">
        <v>18</v>
      </c>
      <c r="F102" s="13" t="s">
        <v>534</v>
      </c>
      <c r="G102" s="13" t="s">
        <v>42</v>
      </c>
      <c r="H102" s="13" t="s">
        <v>20</v>
      </c>
      <c r="I102" s="13" t="s">
        <v>44</v>
      </c>
      <c r="J102" s="13" t="s">
        <v>535</v>
      </c>
      <c r="K102" s="13" t="s">
        <v>15</v>
      </c>
      <c r="L102" s="13" t="s">
        <v>536</v>
      </c>
      <c r="M102" s="13" t="s">
        <v>15</v>
      </c>
      <c r="N102" s="14" t="str">
        <f>HYPERLINK("https://electionmgmt.vermont.gov//TFA/DownLoadFinancialDisclosure?FileName=Brownell_Nick_StateRep_2024AugPrimary_839f0421-f6dc-4c08-af43-8023ab2e0983.pdf", "Brownell_Nick_StateRep_2024AugPrimary_839f0421-f6dc-4c08-af43-8023ab2e0983.pdf")</f>
        <v>Brownell_Nick_StateRep_2024AugPrimary_839f0421-f6dc-4c08-af43-8023ab2e0983.pdf</v>
      </c>
      <c r="O102" s="6"/>
      <c r="P102" s="6"/>
      <c r="Q102" s="6"/>
      <c r="R102" s="6"/>
      <c r="S102" s="6"/>
      <c r="T102" s="6"/>
      <c r="U102" s="6"/>
    </row>
    <row r="103" spans="1:21" s="6" customFormat="1" ht="30" customHeight="1" x14ac:dyDescent="0.3">
      <c r="A103" s="13" t="s">
        <v>258</v>
      </c>
      <c r="B103" s="13" t="s">
        <v>542</v>
      </c>
      <c r="C103" s="13" t="s">
        <v>543</v>
      </c>
      <c r="D103" s="13" t="s">
        <v>544</v>
      </c>
      <c r="E103" s="13" t="s">
        <v>18</v>
      </c>
      <c r="F103" s="13" t="s">
        <v>545</v>
      </c>
      <c r="G103" s="13" t="s">
        <v>546</v>
      </c>
      <c r="H103" s="13" t="s">
        <v>20</v>
      </c>
      <c r="I103" s="13" t="s">
        <v>138</v>
      </c>
      <c r="J103" s="13" t="s">
        <v>15</v>
      </c>
      <c r="K103" s="13" t="s">
        <v>15</v>
      </c>
      <c r="L103" s="13" t="s">
        <v>547</v>
      </c>
      <c r="M103" s="13" t="s">
        <v>548</v>
      </c>
      <c r="N103" s="14" t="str">
        <f>HYPERLINK("https://electionmgmt.vermont.gov//TFA/DownLoadFinancialDisclosure?FileName=Dolan_Karen_StateRep_2024AugPrimary_01ca133f-0b6b-4b48-b028-6469acacc932.pdf", "Dolan_Karen_StateRep_2024AugPrimary_01ca133f-0b6b-4b48-b028-6469acacc932.pdf")</f>
        <v>Dolan_Karen_StateRep_2024AugPrimary_01ca133f-0b6b-4b48-b028-6469acacc932.pdf</v>
      </c>
    </row>
    <row r="104" spans="1:21" s="2" customFormat="1" ht="30" customHeight="1" x14ac:dyDescent="0.3">
      <c r="A104" s="13" t="s">
        <v>258</v>
      </c>
      <c r="B104" s="13" t="s">
        <v>542</v>
      </c>
      <c r="C104" s="13" t="s">
        <v>549</v>
      </c>
      <c r="D104" s="13" t="s">
        <v>544</v>
      </c>
      <c r="E104" s="13" t="s">
        <v>18</v>
      </c>
      <c r="F104" s="13" t="s">
        <v>550</v>
      </c>
      <c r="G104" s="13" t="s">
        <v>546</v>
      </c>
      <c r="H104" s="13" t="s">
        <v>20</v>
      </c>
      <c r="I104" s="13" t="s">
        <v>138</v>
      </c>
      <c r="J104" s="13" t="s">
        <v>551</v>
      </c>
      <c r="K104" s="13" t="s">
        <v>551</v>
      </c>
      <c r="L104" s="13" t="s">
        <v>552</v>
      </c>
      <c r="M104" s="13" t="s">
        <v>553</v>
      </c>
      <c r="N104" s="14" t="str">
        <f>HYPERLINK("https://electionmgmt.vermont.gov//TFA/DownLoadFinancialDisclosure?FileName=Houghton_Lori_StateRep_2024AugPrimary_5129f919-f549-4f97-b2c3-ab718da672ff.pdf", "Houghton_Lori_StateRep_2024AugPrimary_5129f919-f549-4f97-b2c3-ab718da672ff.pdf")</f>
        <v>Houghton_Lori_StateRep_2024AugPrimary_5129f919-f549-4f97-b2c3-ab718da672ff.pdf</v>
      </c>
      <c r="O104" s="6"/>
      <c r="P104" s="6"/>
      <c r="Q104" s="6"/>
      <c r="R104" s="6"/>
      <c r="S104" s="6"/>
      <c r="T104" s="6"/>
      <c r="U104" s="6"/>
    </row>
    <row r="105" spans="1:21" s="6" customFormat="1" ht="30" customHeight="1" x14ac:dyDescent="0.3">
      <c r="A105" s="13" t="s">
        <v>258</v>
      </c>
      <c r="B105" s="13" t="s">
        <v>554</v>
      </c>
      <c r="C105" s="13" t="s">
        <v>559</v>
      </c>
      <c r="D105" s="13" t="s">
        <v>128</v>
      </c>
      <c r="E105" s="13" t="s">
        <v>18</v>
      </c>
      <c r="F105" s="13" t="s">
        <v>560</v>
      </c>
      <c r="G105" s="13" t="s">
        <v>128</v>
      </c>
      <c r="H105" s="13" t="s">
        <v>20</v>
      </c>
      <c r="I105" s="13" t="s">
        <v>138</v>
      </c>
      <c r="J105" s="13" t="s">
        <v>561</v>
      </c>
      <c r="K105" s="13" t="s">
        <v>561</v>
      </c>
      <c r="L105" s="13" t="s">
        <v>562</v>
      </c>
      <c r="M105" s="13" t="s">
        <v>15</v>
      </c>
      <c r="N105" s="14" t="str">
        <f>HYPERLINK("https://electionmgmt.vermont.gov//TFA/DownLoadFinancialDisclosure?FileName=Garofano Candidate Financial Disclosure Form 2024_fc6df240-872a-4e35-8264-43a6c6ccb6dc.pdf", "Garofano Candidate Financial Disclosure Form 2024_fc6df240-872a-4e35-8264-43a6c6ccb6dc.pdf")</f>
        <v>Garofano Candidate Financial Disclosure Form 2024_fc6df240-872a-4e35-8264-43a6c6ccb6dc.pdf</v>
      </c>
    </row>
    <row r="106" spans="1:21" s="2" customFormat="1" ht="30" customHeight="1" x14ac:dyDescent="0.3">
      <c r="A106" s="13" t="s">
        <v>258</v>
      </c>
      <c r="B106" s="13" t="s">
        <v>554</v>
      </c>
      <c r="C106" s="13" t="s">
        <v>555</v>
      </c>
      <c r="D106" s="13" t="s">
        <v>128</v>
      </c>
      <c r="E106" s="13" t="s">
        <v>18</v>
      </c>
      <c r="F106" s="13" t="s">
        <v>556</v>
      </c>
      <c r="G106" s="13" t="s">
        <v>130</v>
      </c>
      <c r="H106" s="13" t="s">
        <v>20</v>
      </c>
      <c r="I106" s="13" t="s">
        <v>131</v>
      </c>
      <c r="J106" s="13" t="s">
        <v>557</v>
      </c>
      <c r="K106" s="13" t="s">
        <v>557</v>
      </c>
      <c r="L106" s="13" t="s">
        <v>558</v>
      </c>
      <c r="M106" s="13" t="s">
        <v>15</v>
      </c>
      <c r="N106" s="14" t="str">
        <f>HYPERLINK("https://electionmgmt.vermont.gov//TFA/DownLoadFinancialDisclosure?FileName=Dodge Candidate Financial Disclosure Form 2024_e985b8bd-4312-4492-b7f2-378e4c689657.pdf", "Dodge Candidate Financial Disclosure Form 2024_e985b8bd-4312-4492-b7f2-378e4c689657.pdf")</f>
        <v>Dodge Candidate Financial Disclosure Form 2024_e985b8bd-4312-4492-b7f2-378e4c689657.pdf</v>
      </c>
      <c r="O106" s="6"/>
      <c r="P106" s="6"/>
      <c r="Q106" s="6"/>
      <c r="R106" s="6"/>
      <c r="S106" s="6"/>
      <c r="T106" s="6"/>
      <c r="U106" s="6"/>
    </row>
    <row r="107" spans="1:21" s="2" customFormat="1" ht="30" customHeight="1" x14ac:dyDescent="0.3">
      <c r="A107" s="13" t="s">
        <v>258</v>
      </c>
      <c r="B107" s="13" t="s">
        <v>554</v>
      </c>
      <c r="C107" s="13" t="s">
        <v>1279</v>
      </c>
      <c r="D107" s="13" t="s">
        <v>128</v>
      </c>
      <c r="E107" s="13" t="s">
        <v>1039</v>
      </c>
      <c r="F107" s="13" t="s">
        <v>1280</v>
      </c>
      <c r="G107" s="13" t="s">
        <v>1281</v>
      </c>
      <c r="H107" s="13" t="s">
        <v>20</v>
      </c>
      <c r="I107" s="13" t="s">
        <v>138</v>
      </c>
      <c r="J107" s="13" t="s">
        <v>1282</v>
      </c>
      <c r="K107" s="13" t="s">
        <v>1282</v>
      </c>
      <c r="L107" s="13" t="s">
        <v>1283</v>
      </c>
      <c r="M107" s="13" t="s">
        <v>15</v>
      </c>
      <c r="N107" s="14" t="str">
        <f>HYPERLINK("https://electionmgmt.vermont.gov//TFA/DownLoadFinancialDisclosure?FileName=Smith Candidate Financial Disclosure Form 2024_276114bd-054f-41f6-b012-84c97400dd00.pdf", "Smith Candidate Financial Disclosure Form 2024_276114bd-054f-41f6-b012-84c97400dd00.pdf")</f>
        <v>Smith Candidate Financial Disclosure Form 2024_276114bd-054f-41f6-b012-84c97400dd00.pdf</v>
      </c>
      <c r="O107" s="6"/>
      <c r="P107" s="6"/>
      <c r="Q107" s="6"/>
      <c r="R107" s="6"/>
      <c r="S107" s="6"/>
      <c r="T107" s="6"/>
      <c r="U107" s="6"/>
    </row>
    <row r="108" spans="1:21" s="2" customFormat="1" ht="30" customHeight="1" x14ac:dyDescent="0.3">
      <c r="A108" s="13" t="s">
        <v>258</v>
      </c>
      <c r="B108" s="13" t="s">
        <v>563</v>
      </c>
      <c r="C108" s="13" t="s">
        <v>564</v>
      </c>
      <c r="D108" s="13" t="s">
        <v>128</v>
      </c>
      <c r="E108" s="13" t="s">
        <v>18</v>
      </c>
      <c r="F108" s="13" t="s">
        <v>565</v>
      </c>
      <c r="G108" s="13" t="s">
        <v>130</v>
      </c>
      <c r="H108" s="13" t="s">
        <v>20</v>
      </c>
      <c r="I108" s="13" t="s">
        <v>131</v>
      </c>
      <c r="J108" s="13" t="s">
        <v>566</v>
      </c>
      <c r="K108" s="13" t="s">
        <v>566</v>
      </c>
      <c r="L108" s="13" t="s">
        <v>567</v>
      </c>
      <c r="M108" s="13" t="s">
        <v>15</v>
      </c>
      <c r="N108" s="14" t="str">
        <f>HYPERLINK("https://electionmgmt.vermont.gov//TFA/DownLoadFinancialDisclosure?FileName=Black Candidate Financial Disclosure Form 2024_a49360c9-2049-46ee-a8e7-faa14b449da1.pdf", "Black Candidate Financial Disclosure Form 2024_a49360c9-2049-46ee-a8e7-faa14b449da1.pdf")</f>
        <v>Black Candidate Financial Disclosure Form 2024_a49360c9-2049-46ee-a8e7-faa14b449da1.pdf</v>
      </c>
      <c r="O108" s="6"/>
      <c r="P108" s="6"/>
      <c r="Q108" s="6"/>
      <c r="R108" s="6"/>
      <c r="S108" s="6"/>
      <c r="T108" s="6"/>
      <c r="U108" s="6"/>
    </row>
    <row r="109" spans="1:21" s="2" customFormat="1" ht="30" customHeight="1" x14ac:dyDescent="0.3">
      <c r="A109" s="13" t="s">
        <v>258</v>
      </c>
      <c r="B109" s="13" t="s">
        <v>568</v>
      </c>
      <c r="C109" s="13" t="s">
        <v>1284</v>
      </c>
      <c r="D109" s="13" t="s">
        <v>627</v>
      </c>
      <c r="E109" s="13" t="s">
        <v>1039</v>
      </c>
      <c r="F109" s="13" t="s">
        <v>1285</v>
      </c>
      <c r="G109" s="13" t="s">
        <v>627</v>
      </c>
      <c r="H109" s="13" t="s">
        <v>20</v>
      </c>
      <c r="I109" s="13" t="s">
        <v>629</v>
      </c>
      <c r="J109" s="13" t="s">
        <v>1286</v>
      </c>
      <c r="K109" s="13" t="s">
        <v>1286</v>
      </c>
      <c r="L109" s="13" t="s">
        <v>1287</v>
      </c>
      <c r="M109" s="13" t="s">
        <v>15</v>
      </c>
      <c r="N109" s="14" t="str">
        <f>HYPERLINK("https://electionmgmt.vermont.gov//TFA/DownLoadFinancialDisclosure?FileName=Steady_Brenda_StateRep_2024AugPrimary_b32bc766-c18b-47de-bacc-28b94ad01f61.pdf", "Steady_Brenda_StateRep_2024AugPrimary_b32bc766-c18b-47de-bacc-28b94ad01f61.pdf")</f>
        <v>Steady_Brenda_StateRep_2024AugPrimary_b32bc766-c18b-47de-bacc-28b94ad01f61.pdf</v>
      </c>
      <c r="O109" s="6"/>
      <c r="P109" s="6"/>
      <c r="Q109" s="6"/>
      <c r="R109" s="6"/>
      <c r="S109" s="6"/>
      <c r="T109" s="6"/>
      <c r="U109" s="6"/>
    </row>
    <row r="110" spans="1:21" s="2" customFormat="1" ht="30" customHeight="1" x14ac:dyDescent="0.3">
      <c r="A110" s="13" t="s">
        <v>258</v>
      </c>
      <c r="B110" s="13" t="s">
        <v>568</v>
      </c>
      <c r="C110" s="13" t="s">
        <v>569</v>
      </c>
      <c r="D110" s="13" t="s">
        <v>570</v>
      </c>
      <c r="E110" s="13" t="s">
        <v>18</v>
      </c>
      <c r="F110" s="13" t="s">
        <v>571</v>
      </c>
      <c r="G110" s="13" t="s">
        <v>570</v>
      </c>
      <c r="H110" s="13" t="s">
        <v>20</v>
      </c>
      <c r="I110" s="13" t="s">
        <v>572</v>
      </c>
      <c r="J110" s="13" t="s">
        <v>573</v>
      </c>
      <c r="K110" s="13" t="s">
        <v>573</v>
      </c>
      <c r="L110" s="13" t="s">
        <v>574</v>
      </c>
      <c r="M110" s="13" t="s">
        <v>575</v>
      </c>
      <c r="N110" s="14" t="str">
        <f>HYPERLINK("https://electionmgmt.vermont.gov//TFA/DownLoadFinancialDisclosure?FileName=Julia Andrews Financial Disclosure Documents_8783b696-4b7b-4d87-82fc-1a9c47c8df64.pdf", "Julia Andrews Financial Disclosure Documents_8783b696-4b7b-4d87-82fc-1a9c47c8df64.pdf")</f>
        <v>Julia Andrews Financial Disclosure Documents_8783b696-4b7b-4d87-82fc-1a9c47c8df64.pdf</v>
      </c>
      <c r="O110" s="6"/>
      <c r="P110" s="6"/>
      <c r="Q110" s="6"/>
      <c r="R110" s="6"/>
      <c r="S110" s="6"/>
      <c r="T110" s="6"/>
      <c r="U110" s="6"/>
    </row>
    <row r="111" spans="1:21" s="2" customFormat="1" ht="30" customHeight="1" x14ac:dyDescent="0.3">
      <c r="A111" s="13" t="s">
        <v>258</v>
      </c>
      <c r="B111" s="13" t="s">
        <v>576</v>
      </c>
      <c r="C111" s="13" t="s">
        <v>577</v>
      </c>
      <c r="D111" s="13" t="s">
        <v>578</v>
      </c>
      <c r="E111" s="13" t="s">
        <v>18</v>
      </c>
      <c r="F111" s="13" t="s">
        <v>579</v>
      </c>
      <c r="G111" s="13" t="s">
        <v>578</v>
      </c>
      <c r="H111" s="13" t="s">
        <v>20</v>
      </c>
      <c r="I111" s="13" t="s">
        <v>580</v>
      </c>
      <c r="J111" s="13" t="s">
        <v>581</v>
      </c>
      <c r="K111" s="13" t="s">
        <v>15</v>
      </c>
      <c r="L111" s="13" t="s">
        <v>582</v>
      </c>
      <c r="M111" s="13" t="s">
        <v>15</v>
      </c>
      <c r="N111" s="14" t="str">
        <f>HYPERLINK("https://electionmgmt.vermont.gov//TFA/DownLoadFinancialDisclosure?FileName=EG_20240530100037_b8ecc5f4-1938-4b9e-810a-ebe7f993110d.pdf", "EG_20240530100037_b8ecc5f4-1938-4b9e-810a-ebe7f993110d.pdf")</f>
        <v>EG_20240530100037_b8ecc5f4-1938-4b9e-810a-ebe7f993110d.pdf</v>
      </c>
      <c r="O111" s="6"/>
      <c r="P111" s="6"/>
      <c r="Q111" s="6"/>
      <c r="R111" s="6"/>
      <c r="S111" s="6"/>
      <c r="T111" s="6"/>
      <c r="U111" s="6"/>
    </row>
    <row r="112" spans="1:21" s="2" customFormat="1" ht="30" customHeight="1" x14ac:dyDescent="0.3">
      <c r="A112" s="13" t="s">
        <v>258</v>
      </c>
      <c r="B112" s="13" t="s">
        <v>576</v>
      </c>
      <c r="C112" s="13" t="s">
        <v>583</v>
      </c>
      <c r="D112" s="13" t="s">
        <v>34</v>
      </c>
      <c r="E112" s="13" t="s">
        <v>18</v>
      </c>
      <c r="F112" s="13" t="s">
        <v>584</v>
      </c>
      <c r="G112" s="13" t="s">
        <v>585</v>
      </c>
      <c r="H112" s="13" t="s">
        <v>20</v>
      </c>
      <c r="I112" s="13" t="s">
        <v>586</v>
      </c>
      <c r="J112" s="13" t="s">
        <v>587</v>
      </c>
      <c r="K112" s="13" t="s">
        <v>15</v>
      </c>
      <c r="L112" s="13" t="s">
        <v>15</v>
      </c>
      <c r="M112" s="13" t="s">
        <v>15</v>
      </c>
      <c r="N112" s="14" t="str">
        <f>HYPERLINK("https://electionmgmt.vermont.gov//TFA/DownLoadFinancialDisclosure?FileName=TS_20240530095952_1860e8c6-8af9-4a7b-ae45-3e50d237b9f7.pdf", "TS_20240530095952_1860e8c6-8af9-4a7b-ae45-3e50d237b9f7.pdf")</f>
        <v>TS_20240530095952_1860e8c6-8af9-4a7b-ae45-3e50d237b9f7.pdf</v>
      </c>
      <c r="O112" s="6"/>
      <c r="P112" s="6"/>
      <c r="Q112" s="6"/>
      <c r="R112" s="6"/>
      <c r="S112" s="6"/>
      <c r="T112" s="6"/>
      <c r="U112" s="6"/>
    </row>
    <row r="113" spans="1:21" s="2" customFormat="1" ht="30" customHeight="1" x14ac:dyDescent="0.3">
      <c r="A113" s="13" t="s">
        <v>258</v>
      </c>
      <c r="B113" s="13" t="s">
        <v>588</v>
      </c>
      <c r="C113" s="13" t="s">
        <v>589</v>
      </c>
      <c r="D113" s="13" t="s">
        <v>49</v>
      </c>
      <c r="E113" s="13" t="s">
        <v>18</v>
      </c>
      <c r="F113" s="13" t="s">
        <v>590</v>
      </c>
      <c r="G113" s="13" t="s">
        <v>49</v>
      </c>
      <c r="H113" s="13" t="s">
        <v>20</v>
      </c>
      <c r="I113" s="13" t="s">
        <v>591</v>
      </c>
      <c r="J113" s="13" t="s">
        <v>592</v>
      </c>
      <c r="K113" s="13" t="s">
        <v>592</v>
      </c>
      <c r="L113" s="13" t="s">
        <v>593</v>
      </c>
      <c r="M113" s="13" t="s">
        <v>15</v>
      </c>
      <c r="N113" s="14" t="str">
        <f>HYPERLINK("https://electionmgmt.vermont.gov//TFA/DownLoadFinancialDisclosure?FileName=SKM_300i24052011011_6a6c3253-e8fa-473c-87bf-15d649352079.pdf", "SKM_300i24052011011_6a6c3253-e8fa-473c-87bf-15d649352079.pdf")</f>
        <v>SKM_300i24052011011_6a6c3253-e8fa-473c-87bf-15d649352079.pdf</v>
      </c>
      <c r="O113" s="6"/>
      <c r="P113" s="6"/>
      <c r="Q113" s="6"/>
      <c r="R113" s="6"/>
      <c r="S113" s="6"/>
      <c r="T113" s="6"/>
      <c r="U113" s="6"/>
    </row>
    <row r="114" spans="1:21" s="2" customFormat="1" ht="30" customHeight="1" x14ac:dyDescent="0.3">
      <c r="A114" s="13" t="s">
        <v>258</v>
      </c>
      <c r="B114" s="13" t="s">
        <v>594</v>
      </c>
      <c r="C114" s="13" t="s">
        <v>595</v>
      </c>
      <c r="D114" s="13" t="s">
        <v>596</v>
      </c>
      <c r="E114" s="13" t="s">
        <v>18</v>
      </c>
      <c r="F114" s="13" t="s">
        <v>597</v>
      </c>
      <c r="G114" s="13" t="s">
        <v>596</v>
      </c>
      <c r="H114" s="13" t="s">
        <v>20</v>
      </c>
      <c r="I114" s="13" t="s">
        <v>598</v>
      </c>
      <c r="J114" s="13" t="s">
        <v>599</v>
      </c>
      <c r="K114" s="13" t="s">
        <v>599</v>
      </c>
      <c r="L114" s="13" t="s">
        <v>600</v>
      </c>
      <c r="M114" s="13" t="s">
        <v>15</v>
      </c>
      <c r="N114" s="14" t="str">
        <f>HYPERLINK("https://electionmgmt.vermont.gov//TFA/DownLoadFinancialDisclosure?FileName=CHEA WATERS EVANS FINANCIAL DISCOLSURE_ab6ee65a-8e78-471c-896f-6cc14954971f.pdf", "CHEA WATERS EVANS FINANCIAL DISCOLSURE_ab6ee65a-8e78-471c-896f-6cc14954971f.pdf")</f>
        <v>CHEA WATERS EVANS FINANCIAL DISCOLSURE_ab6ee65a-8e78-471c-896f-6cc14954971f.pdf</v>
      </c>
      <c r="O114" s="6"/>
      <c r="P114" s="6"/>
      <c r="Q114" s="6"/>
      <c r="R114" s="6"/>
      <c r="S114" s="6"/>
      <c r="T114" s="6"/>
      <c r="U114" s="6"/>
    </row>
    <row r="115" spans="1:21" s="6" customFormat="1" ht="30" customHeight="1" x14ac:dyDescent="0.3">
      <c r="A115" s="13" t="s">
        <v>258</v>
      </c>
      <c r="B115" s="13" t="s">
        <v>601</v>
      </c>
      <c r="C115" s="13" t="s">
        <v>602</v>
      </c>
      <c r="D115" s="13" t="s">
        <v>150</v>
      </c>
      <c r="E115" s="13" t="s">
        <v>18</v>
      </c>
      <c r="F115" s="13" t="s">
        <v>603</v>
      </c>
      <c r="G115" s="13" t="s">
        <v>150</v>
      </c>
      <c r="H115" s="13" t="s">
        <v>20</v>
      </c>
      <c r="I115" s="13" t="s">
        <v>152</v>
      </c>
      <c r="J115" s="13" t="s">
        <v>604</v>
      </c>
      <c r="K115" s="13" t="s">
        <v>15</v>
      </c>
      <c r="L115" s="13" t="s">
        <v>1687</v>
      </c>
      <c r="M115" s="13" t="s">
        <v>15</v>
      </c>
      <c r="N115" s="14" t="str">
        <f>HYPERLINK("https://electionmgmt.vermont.gov//TFA/DownLoadFinancialDisclosure?FileName=KLalley Disclosure 2024_dffbaf43-521f-43b3-b524-033e81e85854.pdf", "KLalley Disclosure 2024_dffbaf43-521f-43b3-b524-033e81e85854.pdf")</f>
        <v>KLalley Disclosure 2024_dffbaf43-521f-43b3-b524-033e81e85854.pdf</v>
      </c>
    </row>
    <row r="116" spans="1:21" s="6" customFormat="1" ht="30" customHeight="1" x14ac:dyDescent="0.3">
      <c r="A116" s="13" t="s">
        <v>258</v>
      </c>
      <c r="B116" s="13" t="s">
        <v>605</v>
      </c>
      <c r="C116" s="13" t="s">
        <v>606</v>
      </c>
      <c r="D116" s="13" t="s">
        <v>150</v>
      </c>
      <c r="E116" s="13" t="s">
        <v>18</v>
      </c>
      <c r="F116" s="13" t="s">
        <v>607</v>
      </c>
      <c r="G116" s="13" t="s">
        <v>150</v>
      </c>
      <c r="H116" s="13" t="s">
        <v>20</v>
      </c>
      <c r="I116" s="13" t="s">
        <v>152</v>
      </c>
      <c r="J116" s="13" t="s">
        <v>608</v>
      </c>
      <c r="K116" s="13" t="s">
        <v>15</v>
      </c>
      <c r="L116" s="13" t="s">
        <v>1688</v>
      </c>
      <c r="M116" s="13" t="s">
        <v>15</v>
      </c>
      <c r="N116" s="14" t="str">
        <f>HYPERLINK("https://electionmgmt.vermont.gov//TFA/DownLoadFinancialDisclosure?FileName=Ashooh_Michael_StateRep_2024AugPrimary_358246d8-8ec5-4b3c-847a-f92d5b34ee5f.pdf", "Ashooh_Michael_StateRep_2024AugPrimary_358246d8-8ec5-4b3c-847a-f92d5b34ee5f.pdf")</f>
        <v>Ashooh_Michael_StateRep_2024AugPrimary_358246d8-8ec5-4b3c-847a-f92d5b34ee5f.pdf</v>
      </c>
    </row>
    <row r="117" spans="1:21" s="6" customFormat="1" ht="30" customHeight="1" x14ac:dyDescent="0.3">
      <c r="A117" s="13" t="s">
        <v>258</v>
      </c>
      <c r="B117" s="13" t="s">
        <v>605</v>
      </c>
      <c r="C117" s="13" t="s">
        <v>609</v>
      </c>
      <c r="D117" s="13" t="s">
        <v>150</v>
      </c>
      <c r="E117" s="13" t="s">
        <v>18</v>
      </c>
      <c r="F117" s="13" t="s">
        <v>610</v>
      </c>
      <c r="G117" s="13" t="s">
        <v>150</v>
      </c>
      <c r="H117" s="13" t="s">
        <v>20</v>
      </c>
      <c r="I117" s="13" t="s">
        <v>152</v>
      </c>
      <c r="J117" s="13" t="s">
        <v>611</v>
      </c>
      <c r="K117" s="13" t="s">
        <v>15</v>
      </c>
      <c r="L117" s="13" t="s">
        <v>612</v>
      </c>
      <c r="M117" s="13" t="s">
        <v>15</v>
      </c>
      <c r="N117" s="14" t="str">
        <f>HYPERLINK("https://electionmgmt.vermont.gov//TFA/DownLoadFinancialDisclosure?FileName=Sweeney_Shawn_StateRep_2024AugPrimary_90b11082-4fec-49ca-8b77-037ed5fe10ea.pdf", "Sweeney_Shawn_StateRep_2024AugPrimary_90b11082-4fec-49ca-8b77-037ed5fe10ea.pdf")</f>
        <v>Sweeney_Shawn_StateRep_2024AugPrimary_90b11082-4fec-49ca-8b77-037ed5fe10ea.pdf</v>
      </c>
    </row>
    <row r="118" spans="1:21" s="2" customFormat="1" ht="30" customHeight="1" x14ac:dyDescent="0.3">
      <c r="A118" s="13" t="s">
        <v>258</v>
      </c>
      <c r="B118" s="13" t="s">
        <v>613</v>
      </c>
      <c r="C118" s="13" t="s">
        <v>614</v>
      </c>
      <c r="D118" s="13" t="s">
        <v>51</v>
      </c>
      <c r="E118" s="13" t="s">
        <v>18</v>
      </c>
      <c r="F118" s="13" t="s">
        <v>615</v>
      </c>
      <c r="G118" s="13" t="s">
        <v>51</v>
      </c>
      <c r="H118" s="13" t="s">
        <v>20</v>
      </c>
      <c r="I118" s="13" t="s">
        <v>145</v>
      </c>
      <c r="J118" s="13" t="s">
        <v>616</v>
      </c>
      <c r="K118" s="13" t="s">
        <v>616</v>
      </c>
      <c r="L118" s="13" t="s">
        <v>617</v>
      </c>
      <c r="M118" s="13" t="s">
        <v>618</v>
      </c>
      <c r="N118" s="14" t="str">
        <f>HYPERLINK("https://electionmgmt.vermont.gov//TFA/DownLoadFinancialDisclosure?FileName=Burkhardt_Bridget_Marie_StateRep_2024AugPrimary_5c7dd5e0-a3c1-4d3d-bb59-13f60503b6fc.pdf", "Burkhardt_Bridget_Marie_StateRep_2024AugPrimary_5c7dd5e0-a3c1-4d3d-bb59-13f60503b6fc.pdf")</f>
        <v>Burkhardt_Bridget_Marie_StateRep_2024AugPrimary_5c7dd5e0-a3c1-4d3d-bb59-13f60503b6fc.pdf</v>
      </c>
      <c r="O118" s="6"/>
      <c r="P118" s="6"/>
      <c r="Q118" s="6"/>
      <c r="R118" s="6"/>
      <c r="S118" s="6"/>
      <c r="T118" s="6"/>
      <c r="U118" s="6"/>
    </row>
    <row r="119" spans="1:21" s="2" customFormat="1" ht="30" customHeight="1" x14ac:dyDescent="0.3">
      <c r="A119" s="13" t="s">
        <v>258</v>
      </c>
      <c r="B119" s="13" t="s">
        <v>619</v>
      </c>
      <c r="C119" s="13" t="s">
        <v>620</v>
      </c>
      <c r="D119" s="13" t="s">
        <v>51</v>
      </c>
      <c r="E119" s="13" t="s">
        <v>18</v>
      </c>
      <c r="F119" s="13" t="s">
        <v>621</v>
      </c>
      <c r="G119" s="13" t="s">
        <v>51</v>
      </c>
      <c r="H119" s="13" t="s">
        <v>20</v>
      </c>
      <c r="I119" s="13" t="s">
        <v>145</v>
      </c>
      <c r="J119" s="13" t="s">
        <v>622</v>
      </c>
      <c r="K119" s="13" t="s">
        <v>622</v>
      </c>
      <c r="L119" s="13" t="s">
        <v>623</v>
      </c>
      <c r="M119" s="13" t="s">
        <v>624</v>
      </c>
      <c r="N119" s="14" t="str">
        <f>HYPERLINK("https://electionmgmt.vermont.gov//TFA/DownLoadFinancialDisclosure?FileName=Krasnow_Emilie_StateRepAugPrimary__f1354b6c-1565-477f-9595-22024fe217bb.pdf", "Krasnow_Emilie_StateRepAugPrimary__f1354b6c-1565-477f-9595-22024fe217bb.pdf")</f>
        <v>Krasnow_Emilie_StateRepAugPrimary__f1354b6c-1565-477f-9595-22024fe217bb.pdf</v>
      </c>
      <c r="O119" s="6"/>
      <c r="P119" s="6"/>
      <c r="Q119" s="6"/>
      <c r="R119" s="6"/>
      <c r="S119" s="6"/>
      <c r="T119" s="6"/>
      <c r="U119" s="6"/>
    </row>
    <row r="120" spans="1:21" s="2" customFormat="1" ht="30" customHeight="1" x14ac:dyDescent="0.3">
      <c r="A120" s="13" t="s">
        <v>258</v>
      </c>
      <c r="B120" s="13" t="s">
        <v>625</v>
      </c>
      <c r="C120" s="13" t="s">
        <v>1288</v>
      </c>
      <c r="D120" s="13" t="s">
        <v>627</v>
      </c>
      <c r="E120" s="13" t="s">
        <v>1039</v>
      </c>
      <c r="F120" s="13" t="s">
        <v>1289</v>
      </c>
      <c r="G120" s="13" t="s">
        <v>627</v>
      </c>
      <c r="H120" s="13" t="s">
        <v>20</v>
      </c>
      <c r="I120" s="13" t="s">
        <v>629</v>
      </c>
      <c r="J120" s="13" t="s">
        <v>1290</v>
      </c>
      <c r="K120" s="13" t="s">
        <v>1290</v>
      </c>
      <c r="L120" s="13" t="s">
        <v>1291</v>
      </c>
      <c r="M120" s="13" t="s">
        <v>1292</v>
      </c>
      <c r="N120" s="14" t="str">
        <f>HYPERLINK("https://electionmgmt.vermont.gov//TFA/DownLoadFinancialDisclosure?FileName=Micklus_ Anthony_straterep_2024augprimary_201d36dd-c6e3-4646-afca-972612794dfb.pdf", "Micklus_ Anthony_straterep_2024augprimary_201d36dd-c6e3-4646-afca-972612794dfb.pdf")</f>
        <v>Micklus_ Anthony_straterep_2024augprimary_201d36dd-c6e3-4646-afca-972612794dfb.pdf</v>
      </c>
      <c r="O120" s="6"/>
      <c r="P120" s="6"/>
      <c r="Q120" s="6"/>
      <c r="R120" s="6"/>
      <c r="S120" s="6"/>
      <c r="T120" s="6"/>
      <c r="U120" s="6"/>
    </row>
    <row r="121" spans="1:21" s="2" customFormat="1" ht="30" customHeight="1" x14ac:dyDescent="0.3">
      <c r="A121" s="13" t="s">
        <v>258</v>
      </c>
      <c r="B121" s="13" t="s">
        <v>625</v>
      </c>
      <c r="C121" s="13" t="s">
        <v>1293</v>
      </c>
      <c r="D121" s="13" t="s">
        <v>627</v>
      </c>
      <c r="E121" s="13" t="s">
        <v>1039</v>
      </c>
      <c r="F121" s="13" t="s">
        <v>1294</v>
      </c>
      <c r="G121" s="13" t="s">
        <v>627</v>
      </c>
      <c r="H121" s="13" t="s">
        <v>20</v>
      </c>
      <c r="I121" s="13" t="s">
        <v>629</v>
      </c>
      <c r="J121" s="13" t="s">
        <v>1295</v>
      </c>
      <c r="K121" s="13" t="s">
        <v>1295</v>
      </c>
      <c r="L121" s="13" t="s">
        <v>1296</v>
      </c>
      <c r="M121" s="13" t="s">
        <v>1297</v>
      </c>
      <c r="N121" s="14" t="str">
        <f>HYPERLINK("https://electionmgmt.vermont.gov//TFA/DownLoadFinancialDisclosure?FileName=Taylor_Chris_straterep_2024augprimary_2aebb21f-7a68-4c09-950b-e71d9cb9ebc1.pdf", "Taylor_Chris_straterep_2024augprimary_2aebb21f-7a68-4c09-950b-e71d9cb9ebc1.pdf")</f>
        <v>Taylor_Chris_straterep_2024augprimary_2aebb21f-7a68-4c09-950b-e71d9cb9ebc1.pdf</v>
      </c>
      <c r="O121" s="6"/>
      <c r="P121" s="6"/>
      <c r="Q121" s="6"/>
      <c r="R121" s="6"/>
      <c r="S121" s="6"/>
      <c r="T121" s="6"/>
      <c r="U121" s="6"/>
    </row>
    <row r="122" spans="1:21" s="2" customFormat="1" ht="30" customHeight="1" x14ac:dyDescent="0.3">
      <c r="A122" s="13" t="s">
        <v>258</v>
      </c>
      <c r="B122" s="13" t="s">
        <v>625</v>
      </c>
      <c r="C122" s="13" t="s">
        <v>626</v>
      </c>
      <c r="D122" s="13" t="s">
        <v>627</v>
      </c>
      <c r="E122" s="13" t="s">
        <v>18</v>
      </c>
      <c r="F122" s="13" t="s">
        <v>628</v>
      </c>
      <c r="G122" s="13" t="s">
        <v>627</v>
      </c>
      <c r="H122" s="13" t="s">
        <v>20</v>
      </c>
      <c r="I122" s="13" t="s">
        <v>629</v>
      </c>
      <c r="J122" s="13" t="s">
        <v>630</v>
      </c>
      <c r="K122" s="13" t="s">
        <v>631</v>
      </c>
      <c r="L122" s="13" t="s">
        <v>632</v>
      </c>
      <c r="M122" s="13" t="s">
        <v>15</v>
      </c>
      <c r="N122" s="14" t="str">
        <f>HYPERLINK("https://electionmgmt.vermont.gov//TFA/DownLoadFinancialDisclosure?FileName=Bonges_Henry_staterep_2024augprimary_05b09cc9-487a-4915-a8a6-c9a0c22ae1d9.pdf", "Bonges_Henry_staterep_2024augprimary_05b09cc9-487a-4915-a8a6-c9a0c22ae1d9.pdf")</f>
        <v>Bonges_Henry_staterep_2024augprimary_05b09cc9-487a-4915-a8a6-c9a0c22ae1d9.pdf</v>
      </c>
      <c r="O122" s="6"/>
      <c r="P122" s="6"/>
      <c r="Q122" s="6"/>
      <c r="R122" s="6"/>
      <c r="S122" s="6"/>
      <c r="T122" s="6"/>
      <c r="U122" s="6"/>
    </row>
    <row r="123" spans="1:21" s="2" customFormat="1" ht="30" customHeight="1" x14ac:dyDescent="0.3">
      <c r="A123" s="13" t="s">
        <v>258</v>
      </c>
      <c r="B123" s="13" t="s">
        <v>625</v>
      </c>
      <c r="C123" s="13" t="s">
        <v>633</v>
      </c>
      <c r="D123" s="13" t="s">
        <v>627</v>
      </c>
      <c r="E123" s="13" t="s">
        <v>18</v>
      </c>
      <c r="F123" s="13" t="s">
        <v>634</v>
      </c>
      <c r="G123" s="13" t="s">
        <v>627</v>
      </c>
      <c r="H123" s="13" t="s">
        <v>20</v>
      </c>
      <c r="I123" s="13" t="s">
        <v>629</v>
      </c>
      <c r="J123" s="13" t="s">
        <v>635</v>
      </c>
      <c r="K123" s="13" t="s">
        <v>635</v>
      </c>
      <c r="L123" s="13" t="s">
        <v>1689</v>
      </c>
      <c r="M123" s="13" t="s">
        <v>636</v>
      </c>
      <c r="N123" s="14" t="str">
        <f>HYPERLINK("https://electionmgmt.vermont.gov//TFA/DownLoadFinancialDisclosure?FileName=Poland_Lonnie_staterep_2024augprimary_85086336-f8c4-4d1d-97cd-7b49c38b009b.pdf", "Poland_Lonnie_staterep_2024augprimary_85086336-f8c4-4d1d-97cd-7b49c38b009b.pdf")</f>
        <v>Poland_Lonnie_staterep_2024augprimary_85086336-f8c4-4d1d-97cd-7b49c38b009b.pdf</v>
      </c>
      <c r="O123" s="6"/>
      <c r="P123" s="6"/>
      <c r="Q123" s="6"/>
      <c r="R123" s="6"/>
      <c r="S123" s="6"/>
      <c r="T123" s="6"/>
      <c r="U123" s="6"/>
    </row>
    <row r="124" spans="1:21" s="2" customFormat="1" ht="30" customHeight="1" x14ac:dyDescent="0.3">
      <c r="A124" s="13" t="s">
        <v>258</v>
      </c>
      <c r="B124" s="13" t="s">
        <v>1298</v>
      </c>
      <c r="C124" s="13" t="s">
        <v>1299</v>
      </c>
      <c r="D124" s="13" t="s">
        <v>1300</v>
      </c>
      <c r="E124" s="13" t="s">
        <v>1039</v>
      </c>
      <c r="F124" s="13" t="s">
        <v>1073</v>
      </c>
      <c r="G124" s="13" t="s">
        <v>1301</v>
      </c>
      <c r="H124" s="13" t="s">
        <v>20</v>
      </c>
      <c r="I124" s="13" t="s">
        <v>1302</v>
      </c>
      <c r="J124" s="13" t="s">
        <v>1303</v>
      </c>
      <c r="K124" s="13" t="s">
        <v>1303</v>
      </c>
      <c r="L124" s="13" t="s">
        <v>1304</v>
      </c>
      <c r="M124" s="13" t="s">
        <v>1305</v>
      </c>
      <c r="N124" s="14" t="str">
        <f>HYPERLINK("https://electionmgmt.vermont.gov//TFA/DownLoadFinancialDisclosure?FileName=Kascenska Financial_93e0ae7f-c9c7-4bba-9373-0f24fe42bb45.pdf", "Kascenska Financial_93e0ae7f-c9c7-4bba-9373-0f24fe42bb45.pdf")</f>
        <v>Kascenska Financial_93e0ae7f-c9c7-4bba-9373-0f24fe42bb45.pdf</v>
      </c>
      <c r="O124" s="6"/>
      <c r="P124" s="6"/>
      <c r="Q124" s="6"/>
      <c r="R124" s="6"/>
      <c r="S124" s="6"/>
      <c r="T124" s="6"/>
      <c r="U124" s="6"/>
    </row>
    <row r="125" spans="1:21" s="2" customFormat="1" ht="30" customHeight="1" x14ac:dyDescent="0.3">
      <c r="A125" s="13" t="s">
        <v>258</v>
      </c>
      <c r="B125" s="13" t="s">
        <v>1306</v>
      </c>
      <c r="C125" s="13" t="s">
        <v>1307</v>
      </c>
      <c r="D125" s="13" t="s">
        <v>1308</v>
      </c>
      <c r="E125" s="13" t="s">
        <v>1039</v>
      </c>
      <c r="F125" s="13" t="s">
        <v>1309</v>
      </c>
      <c r="G125" s="13" t="s">
        <v>1308</v>
      </c>
      <c r="H125" s="13" t="s">
        <v>20</v>
      </c>
      <c r="I125" s="13" t="s">
        <v>1310</v>
      </c>
      <c r="J125" s="13" t="s">
        <v>1311</v>
      </c>
      <c r="K125" s="13" t="s">
        <v>1311</v>
      </c>
      <c r="L125" s="13" t="s">
        <v>1312</v>
      </c>
      <c r="M125" s="13" t="s">
        <v>15</v>
      </c>
      <c r="N125" s="14" t="str">
        <f>HYPERLINK("https://electionmgmt.vermont.gov//TFA/DownLoadFinancialDisclosure?FileName=CCF_000104_7c3eb659-39b3-4c28-9de8-39318ceed83c.pdf", "CCF_000104_7c3eb659-39b3-4c28-9de8-39318ceed83c.pdf")</f>
        <v>CCF_000104_7c3eb659-39b3-4c28-9de8-39318ceed83c.pdf</v>
      </c>
      <c r="O125" s="6"/>
      <c r="P125" s="6"/>
      <c r="Q125" s="6"/>
      <c r="R125" s="6"/>
      <c r="S125" s="6"/>
      <c r="T125" s="6"/>
      <c r="U125" s="6"/>
    </row>
    <row r="126" spans="1:21" s="2" customFormat="1" ht="30" customHeight="1" x14ac:dyDescent="0.3">
      <c r="A126" s="13" t="s">
        <v>258</v>
      </c>
      <c r="B126" s="13" t="s">
        <v>1110</v>
      </c>
      <c r="C126" s="13" t="s">
        <v>1651</v>
      </c>
      <c r="D126" s="13" t="s">
        <v>1652</v>
      </c>
      <c r="E126" s="13" t="s">
        <v>1039</v>
      </c>
      <c r="F126" s="13" t="s">
        <v>1653</v>
      </c>
      <c r="G126" s="13" t="s">
        <v>1652</v>
      </c>
      <c r="H126" s="13" t="s">
        <v>20</v>
      </c>
      <c r="I126" s="13" t="s">
        <v>1654</v>
      </c>
      <c r="J126" s="13" t="s">
        <v>1655</v>
      </c>
      <c r="K126" s="13" t="s">
        <v>1655</v>
      </c>
      <c r="L126" s="13" t="s">
        <v>1656</v>
      </c>
      <c r="M126" s="13" t="s">
        <v>1657</v>
      </c>
      <c r="N126" s="14" t="str">
        <f>HYPERLINK("https://electionmgmt.vermont.gov//TFA/DownLoadFinancialDisclosure?FileName=ASHLEYRBARTLEY_FINANCIAL DISCLOSURE FORM 2024_a3752011-b7c1-403c-8a13-1a030aed3eca.pdf", "ASHLEYRBARTLEY_FINANCIAL DISCLOSURE FORM 2024_a3752011-b7c1-403c-8a13-1a030aed3eca.pdf")</f>
        <v>ASHLEYRBARTLEY_FINANCIAL DISCLOSURE FORM 2024_a3752011-b7c1-403c-8a13-1a030aed3eca.pdf</v>
      </c>
      <c r="O126" s="6"/>
      <c r="P126" s="6"/>
      <c r="Q126" s="6"/>
      <c r="R126" s="6"/>
      <c r="S126" s="6"/>
      <c r="T126" s="6"/>
      <c r="U126" s="6"/>
    </row>
    <row r="127" spans="1:21" s="6" customFormat="1" ht="30" customHeight="1" x14ac:dyDescent="0.3">
      <c r="A127" s="13" t="s">
        <v>258</v>
      </c>
      <c r="B127" s="13" t="s">
        <v>1110</v>
      </c>
      <c r="C127" s="13" t="s">
        <v>1658</v>
      </c>
      <c r="D127" s="13" t="s">
        <v>1659</v>
      </c>
      <c r="E127" s="13" t="s">
        <v>1039</v>
      </c>
      <c r="F127" s="13" t="s">
        <v>1660</v>
      </c>
      <c r="G127" s="13" t="s">
        <v>1659</v>
      </c>
      <c r="H127" s="13" t="s">
        <v>20</v>
      </c>
      <c r="I127" s="13" t="s">
        <v>641</v>
      </c>
      <c r="J127" s="13" t="s">
        <v>1661</v>
      </c>
      <c r="K127" s="13" t="s">
        <v>1661</v>
      </c>
      <c r="L127" s="13" t="s">
        <v>1662</v>
      </c>
      <c r="M127" s="13" t="s">
        <v>15</v>
      </c>
      <c r="N127" s="14" t="str">
        <f>HYPERLINK("https://electionmgmt.vermont.gov//TFA/DownLoadFinancialDisclosure?FileName=CAROLYNBRANAGAN_STATEREPRESENTATIVE_2024AUGPRIMARY_9fd86535-cb0e-420c-975b-0442ea248d06.pdf", "CAROLYNBRANAGAN_STATEREPRESENTATIVE_2024AUGPRIMARY_9fd86535-cb0e-420c-975b-0442ea248d06.pdf")</f>
        <v>CAROLYNBRANAGAN_STATEREPRESENTATIVE_2024AUGPRIMARY_9fd86535-cb0e-420c-975b-0442ea248d06.pdf</v>
      </c>
    </row>
    <row r="128" spans="1:21" s="2" customFormat="1" ht="30" customHeight="1" x14ac:dyDescent="0.3">
      <c r="A128" s="13" t="s">
        <v>258</v>
      </c>
      <c r="B128" s="13" t="s">
        <v>1313</v>
      </c>
      <c r="C128" s="13" t="s">
        <v>1314</v>
      </c>
      <c r="D128" s="13" t="s">
        <v>1315</v>
      </c>
      <c r="E128" s="13" t="s">
        <v>1039</v>
      </c>
      <c r="F128" s="13" t="s">
        <v>1316</v>
      </c>
      <c r="G128" s="13" t="s">
        <v>653</v>
      </c>
      <c r="H128" s="13" t="s">
        <v>20</v>
      </c>
      <c r="I128" s="13" t="s">
        <v>641</v>
      </c>
      <c r="J128" s="13" t="s">
        <v>1317</v>
      </c>
      <c r="K128" s="13" t="s">
        <v>15</v>
      </c>
      <c r="L128" s="13" t="s">
        <v>15</v>
      </c>
      <c r="M128" s="13" t="s">
        <v>15</v>
      </c>
      <c r="N128" s="14" t="str">
        <f>HYPERLINK("https://electionmgmt.vermont.gov//TFA/DownLoadFinancialDisclosure?FileName=Dickinson Eileen Lynn State Rep 2024 AugPrimary_0200dbee-4a74-4df6-a5f4-b4de0b258527.pdf", "Dickinson Eileen Lynn State Rep 2024 AugPrimary_0200dbee-4a74-4df6-a5f4-b4de0b258527.pdf")</f>
        <v>Dickinson Eileen Lynn State Rep 2024 AugPrimary_0200dbee-4a74-4df6-a5f4-b4de0b258527.pdf</v>
      </c>
      <c r="O128" s="6"/>
      <c r="P128" s="6"/>
      <c r="Q128" s="6"/>
      <c r="R128" s="6"/>
      <c r="S128" s="6"/>
      <c r="T128" s="6"/>
      <c r="U128" s="6"/>
    </row>
    <row r="129" spans="1:21" s="2" customFormat="1" ht="30" customHeight="1" x14ac:dyDescent="0.3">
      <c r="A129" s="13" t="s">
        <v>258</v>
      </c>
      <c r="B129" s="13" t="s">
        <v>637</v>
      </c>
      <c r="C129" s="13" t="s">
        <v>638</v>
      </c>
      <c r="D129" s="13" t="s">
        <v>639</v>
      </c>
      <c r="E129" s="13" t="s">
        <v>18</v>
      </c>
      <c r="F129" s="13" t="s">
        <v>640</v>
      </c>
      <c r="G129" s="13" t="s">
        <v>639</v>
      </c>
      <c r="H129" s="13" t="s">
        <v>20</v>
      </c>
      <c r="I129" s="13" t="s">
        <v>641</v>
      </c>
      <c r="J129" s="13" t="s">
        <v>15</v>
      </c>
      <c r="K129" s="13" t="s">
        <v>15</v>
      </c>
      <c r="L129" s="13" t="s">
        <v>15</v>
      </c>
      <c r="M129" s="13" t="s">
        <v>15</v>
      </c>
      <c r="N129" s="14" t="str">
        <f>HYPERLINK("https://electionmgmt.vermont.gov//TFA/DownLoadFinancialDisclosure?FileName=doc01025320240529104915_a6f53177-710f-4123-893c-21d97c07390f.pdf", "doc01025320240529104915_a6f53177-710f-4123-893c-21d97c07390f.pdf")</f>
        <v>doc01025320240529104915_a6f53177-710f-4123-893c-21d97c07390f.pdf</v>
      </c>
      <c r="O129" s="6"/>
      <c r="P129" s="6"/>
      <c r="Q129" s="6"/>
      <c r="R129" s="6"/>
      <c r="S129" s="6"/>
      <c r="T129" s="6"/>
      <c r="U129" s="6"/>
    </row>
    <row r="130" spans="1:21" s="2" customFormat="1" ht="30" customHeight="1" x14ac:dyDescent="0.3">
      <c r="A130" s="13" t="s">
        <v>258</v>
      </c>
      <c r="B130" s="13" t="s">
        <v>1617</v>
      </c>
      <c r="C130" s="13" t="s">
        <v>1664</v>
      </c>
      <c r="D130" s="13" t="s">
        <v>1017</v>
      </c>
      <c r="E130" s="13" t="s">
        <v>1039</v>
      </c>
      <c r="F130" s="13" t="s">
        <v>1621</v>
      </c>
      <c r="G130" s="13" t="s">
        <v>1017</v>
      </c>
      <c r="H130" s="13" t="s">
        <v>20</v>
      </c>
      <c r="I130" s="13" t="s">
        <v>1622</v>
      </c>
      <c r="J130" s="13" t="s">
        <v>1623</v>
      </c>
      <c r="K130" s="13" t="s">
        <v>1623</v>
      </c>
      <c r="L130" s="13" t="s">
        <v>1624</v>
      </c>
      <c r="M130" s="13" t="s">
        <v>15</v>
      </c>
      <c r="N130" s="14" t="str">
        <f>HYPERLINK("https://electionmgmt.vermont.gov//TFA/DownLoadFinancialDisclosure?FileName=SKM_450i24060310320_82f60ff6-c8ba-4ffc-b122-c83426835151.pdf", "SKM_450i24060310320_82f60ff6-c8ba-4ffc-b122-c83426835151.pdf")</f>
        <v>SKM_450i24060310320_82f60ff6-c8ba-4ffc-b122-c83426835151.pdf</v>
      </c>
      <c r="O130" s="6"/>
      <c r="P130" s="6"/>
      <c r="Q130" s="6"/>
      <c r="R130" s="6"/>
      <c r="S130" s="6"/>
      <c r="T130" s="6"/>
      <c r="U130" s="6"/>
    </row>
    <row r="131" spans="1:21" s="2" customFormat="1" ht="30" customHeight="1" x14ac:dyDescent="0.3">
      <c r="A131" s="13" t="s">
        <v>258</v>
      </c>
      <c r="B131" s="13" t="s">
        <v>1617</v>
      </c>
      <c r="C131" s="13" t="s">
        <v>1663</v>
      </c>
      <c r="D131" s="13" t="s">
        <v>1117</v>
      </c>
      <c r="E131" s="13" t="s">
        <v>1039</v>
      </c>
      <c r="F131" s="13" t="s">
        <v>1618</v>
      </c>
      <c r="G131" s="13" t="s">
        <v>1117</v>
      </c>
      <c r="H131" s="13" t="s">
        <v>20</v>
      </c>
      <c r="I131" s="13" t="s">
        <v>1119</v>
      </c>
      <c r="J131" s="13" t="s">
        <v>1619</v>
      </c>
      <c r="K131" s="13" t="s">
        <v>1619</v>
      </c>
      <c r="L131" s="13" t="s">
        <v>1620</v>
      </c>
      <c r="M131" s="13" t="s">
        <v>15</v>
      </c>
      <c r="N131" s="14" t="str">
        <f>HYPERLINK("https://electionmgmt.vermont.gov//TFA/DownLoadFinancialDisclosure?FileName=SKM_450i24060310490_b42bd2f9-e8a1-4ce7-acaf-60d26f32a348.pdf", "SKM_450i24060310490_b42bd2f9-e8a1-4ce7-acaf-60d26f32a348.pdf")</f>
        <v>SKM_450i24060310490_b42bd2f9-e8a1-4ce7-acaf-60d26f32a348.pdf</v>
      </c>
      <c r="O131" s="6"/>
      <c r="P131" s="6"/>
      <c r="Q131" s="6"/>
      <c r="R131" s="6"/>
      <c r="S131" s="6"/>
      <c r="T131" s="6"/>
      <c r="U131" s="6"/>
    </row>
    <row r="132" spans="1:21" s="2" customFormat="1" ht="30" customHeight="1" x14ac:dyDescent="0.3">
      <c r="A132" s="13" t="s">
        <v>258</v>
      </c>
      <c r="B132" s="13" t="s">
        <v>1318</v>
      </c>
      <c r="C132" s="13" t="s">
        <v>1319</v>
      </c>
      <c r="D132" s="13" t="s">
        <v>1320</v>
      </c>
      <c r="E132" s="13" t="s">
        <v>1039</v>
      </c>
      <c r="F132" s="13" t="s">
        <v>1321</v>
      </c>
      <c r="G132" s="13" t="s">
        <v>1322</v>
      </c>
      <c r="H132" s="13" t="s">
        <v>20</v>
      </c>
      <c r="I132" s="13" t="s">
        <v>646</v>
      </c>
      <c r="J132" s="13" t="s">
        <v>1323</v>
      </c>
      <c r="K132" s="13" t="s">
        <v>1323</v>
      </c>
      <c r="L132" s="13" t="s">
        <v>1324</v>
      </c>
      <c r="M132" s="13" t="s">
        <v>1325</v>
      </c>
      <c r="N132" s="14" t="str">
        <f>HYPERLINK("https://electionmgmt.vermont.gov//TFA/DownLoadFinancialDisclosure?FileName=lisa hango - financial disclosure 5-23-24_b67694c1-360c-4d8c-bd6a-1e78b67a406b.pdf", "lisa hango - financial disclosure 5-23-24_b67694c1-360c-4d8c-bd6a-1e78b67a406b.pdf")</f>
        <v>lisa hango - financial disclosure 5-23-24_b67694c1-360c-4d8c-bd6a-1e78b67a406b.pdf</v>
      </c>
      <c r="O132" s="6"/>
      <c r="P132" s="6"/>
      <c r="Q132" s="6"/>
      <c r="R132" s="6"/>
      <c r="S132" s="6"/>
      <c r="T132" s="6"/>
      <c r="U132" s="6"/>
    </row>
    <row r="133" spans="1:21" s="2" customFormat="1" ht="30" customHeight="1" x14ac:dyDescent="0.3">
      <c r="A133" s="13" t="s">
        <v>258</v>
      </c>
      <c r="B133" s="13" t="s">
        <v>1318</v>
      </c>
      <c r="C133" s="13" t="s">
        <v>1326</v>
      </c>
      <c r="D133" s="13" t="s">
        <v>1016</v>
      </c>
      <c r="E133" s="13" t="s">
        <v>1039</v>
      </c>
      <c r="F133" s="13" t="s">
        <v>1327</v>
      </c>
      <c r="G133" s="13" t="s">
        <v>1016</v>
      </c>
      <c r="H133" s="13" t="s">
        <v>20</v>
      </c>
      <c r="I133" s="13" t="s">
        <v>1328</v>
      </c>
      <c r="J133" s="13" t="s">
        <v>1329</v>
      </c>
      <c r="K133" s="13" t="s">
        <v>1329</v>
      </c>
      <c r="L133" s="13" t="s">
        <v>1330</v>
      </c>
      <c r="M133" s="13" t="s">
        <v>15</v>
      </c>
      <c r="N133" s="14" t="str">
        <f>HYPERLINK("https://electionmgmt.vermont.gov//TFA/DownLoadFinancialDisclosure?FileName=wayne laroche - financial disclosure 5-23-24_182d9a81-f5de-4c0e-857e-14b4b38d4d17.pdf", "wayne laroche - financial disclosure 5-23-24_182d9a81-f5de-4c0e-857e-14b4b38d4d17.pdf")</f>
        <v>wayne laroche - financial disclosure 5-23-24_182d9a81-f5de-4c0e-857e-14b4b38d4d17.pdf</v>
      </c>
      <c r="O133" s="6"/>
      <c r="P133" s="6"/>
      <c r="Q133" s="6"/>
      <c r="R133" s="6"/>
      <c r="S133" s="6"/>
      <c r="T133" s="6"/>
      <c r="U133" s="6"/>
    </row>
    <row r="134" spans="1:21" s="2" customFormat="1" ht="30" customHeight="1" x14ac:dyDescent="0.3">
      <c r="A134" s="13" t="s">
        <v>258</v>
      </c>
      <c r="B134" s="13" t="s">
        <v>1331</v>
      </c>
      <c r="C134" s="13" t="s">
        <v>1332</v>
      </c>
      <c r="D134" s="13" t="s">
        <v>1333</v>
      </c>
      <c r="E134" s="13" t="s">
        <v>1039</v>
      </c>
      <c r="F134" s="13" t="s">
        <v>1334</v>
      </c>
      <c r="G134" s="13" t="s">
        <v>1333</v>
      </c>
      <c r="H134" s="13" t="s">
        <v>20</v>
      </c>
      <c r="I134" s="13" t="s">
        <v>1335</v>
      </c>
      <c r="J134" s="13" t="s">
        <v>1336</v>
      </c>
      <c r="K134" s="13" t="s">
        <v>1336</v>
      </c>
      <c r="L134" s="13" t="s">
        <v>1337</v>
      </c>
      <c r="M134" s="13" t="s">
        <v>15</v>
      </c>
      <c r="N134" s="14" t="str">
        <f>HYPERLINK("https://electionmgmt.vermont.gov//TFA/DownLoadFinancialDisclosure?FileName=Gregoire_3f6e2d4c-0a1a-451a-84e5-fec20dedbff5.pdf", "Gregoire_3f6e2d4c-0a1a-451a-84e5-fec20dedbff5.pdf")</f>
        <v>Gregoire_3f6e2d4c-0a1a-451a-84e5-fec20dedbff5.pdf</v>
      </c>
      <c r="O134" s="6"/>
      <c r="P134" s="6"/>
      <c r="Q134" s="6"/>
      <c r="R134" s="6"/>
      <c r="S134" s="6"/>
      <c r="T134" s="6"/>
      <c r="U134" s="6"/>
    </row>
    <row r="135" spans="1:21" s="2" customFormat="1" ht="30" customHeight="1" x14ac:dyDescent="0.3">
      <c r="A135" s="13" t="s">
        <v>258</v>
      </c>
      <c r="B135" s="13" t="s">
        <v>642</v>
      </c>
      <c r="C135" s="13" t="s">
        <v>1338</v>
      </c>
      <c r="D135" s="13" t="s">
        <v>644</v>
      </c>
      <c r="E135" s="13" t="s">
        <v>1039</v>
      </c>
      <c r="F135" s="13" t="s">
        <v>1339</v>
      </c>
      <c r="G135" s="13" t="s">
        <v>1322</v>
      </c>
      <c r="H135" s="13" t="s">
        <v>20</v>
      </c>
      <c r="I135" s="13" t="s">
        <v>646</v>
      </c>
      <c r="J135" s="13" t="s">
        <v>1340</v>
      </c>
      <c r="K135" s="13" t="s">
        <v>1340</v>
      </c>
      <c r="L135" s="13" t="s">
        <v>1341</v>
      </c>
      <c r="M135" s="13" t="s">
        <v>15</v>
      </c>
      <c r="N135" s="14" t="str">
        <f>HYPERLINK("https://electionmgmt.vermont.gov//TFA/DownLoadFinancialDisclosure?FileName=DEMAR_ALLEN_PENNY_STREP_2024AUGPRIMARY_029a2b61-6a88-4f67-beb5-3082dc2933ec.pdf", "DEMAR_ALLEN_PENNY_STREP_2024AUGPRIMARY_029a2b61-6a88-4f67-beb5-3082dc2933ec.pdf")</f>
        <v>DEMAR_ALLEN_PENNY_STREP_2024AUGPRIMARY_029a2b61-6a88-4f67-beb5-3082dc2933ec.pdf</v>
      </c>
      <c r="O135" s="6"/>
      <c r="P135" s="6"/>
      <c r="Q135" s="6"/>
      <c r="R135" s="6"/>
      <c r="S135" s="6"/>
      <c r="T135" s="6"/>
      <c r="U135" s="6"/>
    </row>
    <row r="136" spans="1:21" s="2" customFormat="1" ht="30" customHeight="1" x14ac:dyDescent="0.3">
      <c r="A136" s="13" t="s">
        <v>258</v>
      </c>
      <c r="B136" s="13" t="s">
        <v>642</v>
      </c>
      <c r="C136" s="13" t="s">
        <v>643</v>
      </c>
      <c r="D136" s="13" t="s">
        <v>644</v>
      </c>
      <c r="E136" s="13" t="s">
        <v>18</v>
      </c>
      <c r="F136" s="13" t="s">
        <v>645</v>
      </c>
      <c r="G136" s="13" t="s">
        <v>644</v>
      </c>
      <c r="H136" s="13" t="s">
        <v>20</v>
      </c>
      <c r="I136" s="13" t="s">
        <v>646</v>
      </c>
      <c r="J136" s="13" t="s">
        <v>647</v>
      </c>
      <c r="K136" s="13" t="s">
        <v>647</v>
      </c>
      <c r="L136" s="13" t="s">
        <v>648</v>
      </c>
      <c r="M136" s="13" t="s">
        <v>649</v>
      </c>
      <c r="N136" s="14" t="str">
        <f>HYPERLINK("https://electionmgmt.vermont.gov//TFA/DownLoadFinancialDisclosure?FileName=MOORE_HEATHER_STREP_2024AUGPRIMARY_b0cca571-42a9-487b-8c63-0704a4ded002.pdf", "MOORE_HEATHER_STREP_2024AUGPRIMARY_b0cca571-42a9-487b-8c63-0704a4ded002.pdf")</f>
        <v>MOORE_HEATHER_STREP_2024AUGPRIMARY_b0cca571-42a9-487b-8c63-0704a4ded002.pdf</v>
      </c>
      <c r="O136" s="6"/>
      <c r="P136" s="6"/>
      <c r="Q136" s="6"/>
      <c r="R136" s="6"/>
      <c r="S136" s="6"/>
      <c r="T136" s="6"/>
      <c r="U136" s="6"/>
    </row>
    <row r="137" spans="1:21" s="2" customFormat="1" ht="30" customHeight="1" x14ac:dyDescent="0.3">
      <c r="A137" s="13" t="s">
        <v>258</v>
      </c>
      <c r="B137" s="13" t="s">
        <v>650</v>
      </c>
      <c r="C137" s="13" t="s">
        <v>1342</v>
      </c>
      <c r="D137" s="13" t="s">
        <v>1315</v>
      </c>
      <c r="E137" s="13" t="s">
        <v>1039</v>
      </c>
      <c r="F137" s="13" t="s">
        <v>1343</v>
      </c>
      <c r="G137" s="13" t="s">
        <v>1315</v>
      </c>
      <c r="H137" s="13" t="s">
        <v>20</v>
      </c>
      <c r="I137" s="13" t="s">
        <v>641</v>
      </c>
      <c r="J137" s="13" t="s">
        <v>15</v>
      </c>
      <c r="K137" s="13" t="s">
        <v>15</v>
      </c>
      <c r="L137" s="13" t="s">
        <v>15</v>
      </c>
      <c r="M137" s="13" t="s">
        <v>15</v>
      </c>
      <c r="N137" s="14" t="str">
        <f>HYPERLINK("https://electionmgmt.vermont.gov//TFA/DownLoadFinancialDisclosure?FileName=Toof Financial Disclosure_d0798571-e538-452d-b226-ae1715187178.pdf", "Toof Financial Disclosure_d0798571-e538-452d-b226-ae1715187178.pdf")</f>
        <v>Toof Financial Disclosure_d0798571-e538-452d-b226-ae1715187178.pdf</v>
      </c>
      <c r="O137" s="6"/>
      <c r="P137" s="6"/>
      <c r="Q137" s="6"/>
      <c r="R137" s="6"/>
      <c r="S137" s="6"/>
      <c r="T137" s="6"/>
      <c r="U137" s="6"/>
    </row>
    <row r="138" spans="1:21" s="2" customFormat="1" ht="30" customHeight="1" x14ac:dyDescent="0.3">
      <c r="A138" s="13" t="s">
        <v>258</v>
      </c>
      <c r="B138" s="13" t="s">
        <v>650</v>
      </c>
      <c r="C138" s="13" t="s">
        <v>651</v>
      </c>
      <c r="D138" s="13" t="s">
        <v>639</v>
      </c>
      <c r="E138" s="13" t="s">
        <v>18</v>
      </c>
      <c r="F138" s="13" t="s">
        <v>652</v>
      </c>
      <c r="G138" s="13" t="s">
        <v>653</v>
      </c>
      <c r="H138" s="13" t="s">
        <v>20</v>
      </c>
      <c r="I138" s="13" t="s">
        <v>654</v>
      </c>
      <c r="J138" s="13" t="s">
        <v>1697</v>
      </c>
      <c r="K138" s="13" t="s">
        <v>15</v>
      </c>
      <c r="L138" s="13" t="s">
        <v>1698</v>
      </c>
      <c r="M138" s="13" t="s">
        <v>1699</v>
      </c>
      <c r="N138" s="14" t="str">
        <f>HYPERLINK("https://electionmgmt.vermont.gov//TFA/DownLoadFinancialDisclosure?FileName=Scheffler Financial Disclosure_f93b93a2-687f-48e2-a40d-c04f5499ee7a.pdf", "Scheffler Financial Disclosure_f93b93a2-687f-48e2-a40d-c04f5499ee7a.pdf")</f>
        <v>Scheffler Financial Disclosure_f93b93a2-687f-48e2-a40d-c04f5499ee7a.pdf</v>
      </c>
      <c r="O138" s="6"/>
      <c r="P138" s="6"/>
      <c r="Q138" s="6"/>
      <c r="R138" s="6"/>
      <c r="S138" s="6"/>
      <c r="T138" s="6"/>
      <c r="U138" s="6"/>
    </row>
    <row r="139" spans="1:21" s="2" customFormat="1" ht="30" customHeight="1" x14ac:dyDescent="0.3">
      <c r="A139" s="13" t="s">
        <v>258</v>
      </c>
      <c r="B139" s="13" t="s">
        <v>655</v>
      </c>
      <c r="C139" s="13" t="s">
        <v>656</v>
      </c>
      <c r="D139" s="13" t="s">
        <v>657</v>
      </c>
      <c r="E139" s="13" t="s">
        <v>18</v>
      </c>
      <c r="F139" s="13" t="s">
        <v>658</v>
      </c>
      <c r="G139" s="13" t="s">
        <v>657</v>
      </c>
      <c r="H139" s="13" t="s">
        <v>20</v>
      </c>
      <c r="I139" s="13" t="s">
        <v>659</v>
      </c>
      <c r="J139" s="13" t="s">
        <v>15</v>
      </c>
      <c r="K139" s="13" t="s">
        <v>15</v>
      </c>
      <c r="L139" s="13" t="s">
        <v>15</v>
      </c>
      <c r="M139" s="13" t="s">
        <v>15</v>
      </c>
      <c r="N139" s="14" t="str">
        <f>HYPERLINK("https://electionmgmt.vermont.gov//TFA/DownLoadFinancialDisclosure?FileName=Leavitt Financial Disclosure _7c0c7f35-6a81-423d-b609-9725e24abdfc.pdf", "Leavitt Financial Disclosure _7c0c7f35-6a81-423d-b609-9725e24abdfc.pdf")</f>
        <v>Leavitt Financial Disclosure _7c0c7f35-6a81-423d-b609-9725e24abdfc.pdf</v>
      </c>
      <c r="O139" s="6"/>
      <c r="P139" s="6"/>
      <c r="Q139" s="6"/>
      <c r="R139" s="6"/>
      <c r="S139" s="6"/>
      <c r="T139" s="6"/>
      <c r="U139" s="6"/>
    </row>
    <row r="140" spans="1:21" s="2" customFormat="1" ht="30" customHeight="1" x14ac:dyDescent="0.3">
      <c r="A140" s="13" t="s">
        <v>258</v>
      </c>
      <c r="B140" s="13" t="s">
        <v>655</v>
      </c>
      <c r="C140" s="13" t="s">
        <v>1344</v>
      </c>
      <c r="D140" s="13" t="s">
        <v>627</v>
      </c>
      <c r="E140" s="13" t="s">
        <v>1039</v>
      </c>
      <c r="F140" s="13" t="s">
        <v>1345</v>
      </c>
      <c r="G140" s="13" t="s">
        <v>627</v>
      </c>
      <c r="H140" s="13" t="s">
        <v>20</v>
      </c>
      <c r="I140" s="13" t="s">
        <v>629</v>
      </c>
      <c r="J140" s="13" t="s">
        <v>15</v>
      </c>
      <c r="K140" s="13" t="s">
        <v>15</v>
      </c>
      <c r="L140" s="13" t="s">
        <v>1346</v>
      </c>
      <c r="M140" s="13" t="s">
        <v>15</v>
      </c>
      <c r="N140" s="14" t="str">
        <f>HYPERLINK("https://electionmgmt.vermont.gov//TFA/DownLoadFinancialDisclosure?FileName=LMorgan_9ba57484-8829-42dc-83a6-3e7318c43de8.pdf", "LMorgan_9ba57484-8829-42dc-83a6-3e7318c43de8.pdf")</f>
        <v>LMorgan_9ba57484-8829-42dc-83a6-3e7318c43de8.pdf</v>
      </c>
      <c r="O140" s="6"/>
      <c r="P140" s="6"/>
      <c r="Q140" s="6"/>
      <c r="R140" s="6"/>
      <c r="S140" s="6"/>
      <c r="T140" s="6"/>
      <c r="U140" s="6"/>
    </row>
    <row r="141" spans="1:21" s="2" customFormat="1" ht="30" customHeight="1" x14ac:dyDescent="0.3">
      <c r="A141" s="13" t="s">
        <v>258</v>
      </c>
      <c r="B141" s="13" t="s">
        <v>655</v>
      </c>
      <c r="C141" s="13" t="s">
        <v>660</v>
      </c>
      <c r="D141" s="13" t="s">
        <v>661</v>
      </c>
      <c r="E141" s="13" t="s">
        <v>18</v>
      </c>
      <c r="F141" s="13" t="s">
        <v>662</v>
      </c>
      <c r="G141" s="13" t="s">
        <v>661</v>
      </c>
      <c r="H141" s="13" t="s">
        <v>20</v>
      </c>
      <c r="I141" s="13" t="s">
        <v>663</v>
      </c>
      <c r="J141" s="13" t="s">
        <v>664</v>
      </c>
      <c r="K141" s="13" t="s">
        <v>664</v>
      </c>
      <c r="L141" s="13" t="s">
        <v>15</v>
      </c>
      <c r="M141" s="13" t="s">
        <v>15</v>
      </c>
      <c r="N141" s="14" t="str">
        <f>HYPERLINK("https://electionmgmt.vermont.gov//TFA/DownLoadFinancialDisclosure?FileName=LUKE RICHTER_ad8bf7f1-2fec-4651-97c6-7113f5a74f96.pdf", "LUKE RICHTER_ad8bf7f1-2fec-4651-97c6-7113f5a74f96.pdf")</f>
        <v>LUKE RICHTER_ad8bf7f1-2fec-4651-97c6-7113f5a74f96.pdf</v>
      </c>
      <c r="O141" s="6"/>
      <c r="P141" s="6"/>
      <c r="Q141" s="6"/>
      <c r="R141" s="6"/>
      <c r="S141" s="6"/>
      <c r="T141" s="6"/>
      <c r="U141" s="6"/>
    </row>
    <row r="142" spans="1:21" s="2" customFormat="1" ht="30" customHeight="1" x14ac:dyDescent="0.3">
      <c r="A142" s="13" t="s">
        <v>258</v>
      </c>
      <c r="B142" s="13" t="s">
        <v>655</v>
      </c>
      <c r="C142" s="13" t="s">
        <v>1665</v>
      </c>
      <c r="D142" s="13" t="s">
        <v>627</v>
      </c>
      <c r="E142" s="13" t="s">
        <v>1039</v>
      </c>
      <c r="F142" s="13" t="s">
        <v>1347</v>
      </c>
      <c r="G142" s="13" t="s">
        <v>627</v>
      </c>
      <c r="H142" s="13" t="s">
        <v>20</v>
      </c>
      <c r="I142" s="13" t="s">
        <v>629</v>
      </c>
      <c r="J142" s="13" t="s">
        <v>15</v>
      </c>
      <c r="K142" s="13" t="s">
        <v>15</v>
      </c>
      <c r="L142" s="13" t="s">
        <v>15</v>
      </c>
      <c r="M142" s="13" t="s">
        <v>15</v>
      </c>
      <c r="N142" s="14" t="str">
        <f>HYPERLINK("https://electionmgmt.vermont.gov//TFA/DownLoadFinancialDisclosure?FileName=MMorgan_b3650a63-e99c-4836-a99d-6984168d77be.pdf", "MMorgan_b3650a63-e99c-4836-a99d-6984168d77be.pdf")</f>
        <v>MMorgan_b3650a63-e99c-4836-a99d-6984168d77be.pdf</v>
      </c>
      <c r="O142" s="6"/>
      <c r="P142" s="6"/>
      <c r="Q142" s="6"/>
      <c r="R142" s="6"/>
      <c r="S142" s="6"/>
      <c r="T142" s="6"/>
      <c r="U142" s="6"/>
    </row>
    <row r="143" spans="1:21" s="2" customFormat="1" ht="30" customHeight="1" x14ac:dyDescent="0.3">
      <c r="A143" s="13" t="s">
        <v>258</v>
      </c>
      <c r="B143" s="13" t="s">
        <v>665</v>
      </c>
      <c r="C143" s="13" t="s">
        <v>666</v>
      </c>
      <c r="D143" s="13" t="s">
        <v>667</v>
      </c>
      <c r="E143" s="13" t="s">
        <v>18</v>
      </c>
      <c r="F143" s="13" t="s">
        <v>668</v>
      </c>
      <c r="G143" s="13" t="s">
        <v>667</v>
      </c>
      <c r="H143" s="13" t="s">
        <v>20</v>
      </c>
      <c r="I143" s="13" t="s">
        <v>669</v>
      </c>
      <c r="J143" s="13" t="s">
        <v>670</v>
      </c>
      <c r="K143" s="13" t="s">
        <v>15</v>
      </c>
      <c r="L143" s="13" t="s">
        <v>671</v>
      </c>
      <c r="M143" s="13" t="s">
        <v>672</v>
      </c>
      <c r="N143" s="14" t="str">
        <f>HYPERLINK("https://electionmgmt.vermont.gov//TFA/DownLoadFinancialDisclosure?FileName=Noyes_Daniel_StateRep_2024AugPrimary_92e78edb-d28c-4656-b89f-2b0da65ffe25.pdf", "Noyes_Daniel_StateRep_2024AugPrimary_92e78edb-d28c-4656-b89f-2b0da65ffe25.pdf")</f>
        <v>Noyes_Daniel_StateRep_2024AugPrimary_92e78edb-d28c-4656-b89f-2b0da65ffe25.pdf</v>
      </c>
      <c r="O143" s="6"/>
      <c r="P143" s="6"/>
      <c r="Q143" s="6"/>
      <c r="R143" s="6"/>
      <c r="S143" s="6"/>
      <c r="T143" s="6"/>
      <c r="U143" s="6"/>
    </row>
    <row r="144" spans="1:21" s="2" customFormat="1" ht="30" customHeight="1" x14ac:dyDescent="0.3">
      <c r="A144" s="13" t="s">
        <v>258</v>
      </c>
      <c r="B144" s="13" t="s">
        <v>665</v>
      </c>
      <c r="C144" s="13" t="s">
        <v>673</v>
      </c>
      <c r="D144" s="13" t="s">
        <v>667</v>
      </c>
      <c r="E144" s="13" t="s">
        <v>18</v>
      </c>
      <c r="F144" s="13" t="s">
        <v>674</v>
      </c>
      <c r="G144" s="13" t="s">
        <v>667</v>
      </c>
      <c r="H144" s="13" t="s">
        <v>20</v>
      </c>
      <c r="I144" s="13" t="s">
        <v>669</v>
      </c>
      <c r="J144" s="13" t="s">
        <v>675</v>
      </c>
      <c r="K144" s="13" t="s">
        <v>675</v>
      </c>
      <c r="L144" s="13" t="s">
        <v>676</v>
      </c>
      <c r="M144" s="13" t="s">
        <v>15</v>
      </c>
      <c r="N144" s="14" t="str">
        <f>HYPERLINK("https://electionmgmt.vermont.gov//TFA/DownLoadFinancialDisclosure?FileName=RYAN.JIM.FINANCIALDISCLOSURE_91bfb1c2-48bd-426c-852a-2debcb14d2f3.pdf", "RYAN.JIM.FINANCIALDISCLOSURE_91bfb1c2-48bd-426c-852a-2debcb14d2f3.pdf")</f>
        <v>RYAN.JIM.FINANCIALDISCLOSURE_91bfb1c2-48bd-426c-852a-2debcb14d2f3.pdf</v>
      </c>
      <c r="O144" s="6"/>
      <c r="P144" s="6"/>
      <c r="Q144" s="6"/>
      <c r="R144" s="6"/>
      <c r="S144" s="6"/>
      <c r="T144" s="6"/>
      <c r="U144" s="6"/>
    </row>
    <row r="145" spans="1:21" s="2" customFormat="1" ht="30" customHeight="1" x14ac:dyDescent="0.3">
      <c r="A145" s="13" t="s">
        <v>258</v>
      </c>
      <c r="B145" s="13" t="s">
        <v>665</v>
      </c>
      <c r="C145" s="13" t="s">
        <v>1353</v>
      </c>
      <c r="D145" s="13" t="s">
        <v>1349</v>
      </c>
      <c r="E145" s="13" t="s">
        <v>1039</v>
      </c>
      <c r="F145" s="13" t="s">
        <v>1354</v>
      </c>
      <c r="G145" s="13" t="s">
        <v>1349</v>
      </c>
      <c r="H145" s="13" t="s">
        <v>20</v>
      </c>
      <c r="I145" s="13" t="s">
        <v>1351</v>
      </c>
      <c r="J145" s="13" t="s">
        <v>1355</v>
      </c>
      <c r="K145" s="13" t="s">
        <v>15</v>
      </c>
      <c r="L145" s="13" t="s">
        <v>15</v>
      </c>
      <c r="M145" s="13" t="s">
        <v>15</v>
      </c>
      <c r="N145" s="14" t="str">
        <f>HYPERLINK("https://electionmgmt.vermont.gov//TFA/DownLoadFinancialDisclosure?FileName=Teale_Malcolm_StateRep_2024AugPrimary_ebdea1b6-c1a5-4cc1-9f4f-bb329a1d09f8.pdf", "Teale_Malcolm_StateRep_2024AugPrimary_ebdea1b6-c1a5-4cc1-9f4f-bb329a1d09f8.pdf")</f>
        <v>Teale_Malcolm_StateRep_2024AugPrimary_ebdea1b6-c1a5-4cc1-9f4f-bb329a1d09f8.pdf</v>
      </c>
      <c r="O145" s="6"/>
      <c r="P145" s="6"/>
      <c r="Q145" s="6"/>
      <c r="R145" s="6"/>
      <c r="S145" s="6"/>
      <c r="T145" s="6"/>
      <c r="U145" s="6"/>
    </row>
    <row r="146" spans="1:21" s="2" customFormat="1" ht="30" customHeight="1" x14ac:dyDescent="0.3">
      <c r="A146" s="13" t="s">
        <v>258</v>
      </c>
      <c r="B146" s="13" t="s">
        <v>665</v>
      </c>
      <c r="C146" s="13" t="s">
        <v>1348</v>
      </c>
      <c r="D146" s="13" t="s">
        <v>1349</v>
      </c>
      <c r="E146" s="13" t="s">
        <v>1039</v>
      </c>
      <c r="F146" s="13" t="s">
        <v>1350</v>
      </c>
      <c r="G146" s="13" t="s">
        <v>1349</v>
      </c>
      <c r="H146" s="13" t="s">
        <v>20</v>
      </c>
      <c r="I146" s="13" t="s">
        <v>1351</v>
      </c>
      <c r="J146" s="13" t="s">
        <v>1352</v>
      </c>
      <c r="K146" s="13" t="s">
        <v>15</v>
      </c>
      <c r="L146" s="13" t="s">
        <v>15</v>
      </c>
      <c r="M146" s="13" t="s">
        <v>15</v>
      </c>
      <c r="N146" s="14" t="str">
        <f>HYPERLINK("https://electionmgmt.vermont.gov//TFA/DownLoadFinancialDisclosure?FileName=Bailey_Richard_StateRep_2024AugPrimary_55d84df7-7e7d-4758-baa9-739e635d425d.pdf", "Bailey_Richard_StateRep_2024AugPrimary_55d84df7-7e7d-4758-baa9-739e635d425d.pdf")</f>
        <v>Bailey_Richard_StateRep_2024AugPrimary_55d84df7-7e7d-4758-baa9-739e635d425d.pdf</v>
      </c>
      <c r="O146" s="6"/>
      <c r="P146" s="6"/>
      <c r="Q146" s="6"/>
      <c r="R146" s="6"/>
      <c r="S146" s="6"/>
      <c r="T146" s="6"/>
      <c r="U146" s="6"/>
    </row>
    <row r="147" spans="1:21" s="2" customFormat="1" ht="30" customHeight="1" x14ac:dyDescent="0.3">
      <c r="A147" s="13" t="s">
        <v>258</v>
      </c>
      <c r="B147" s="13" t="s">
        <v>677</v>
      </c>
      <c r="C147" s="13" t="s">
        <v>678</v>
      </c>
      <c r="D147" s="13" t="s">
        <v>679</v>
      </c>
      <c r="E147" s="13" t="s">
        <v>18</v>
      </c>
      <c r="F147" s="13" t="s">
        <v>680</v>
      </c>
      <c r="G147" s="13" t="s">
        <v>679</v>
      </c>
      <c r="H147" s="13" t="s">
        <v>20</v>
      </c>
      <c r="I147" s="13" t="s">
        <v>681</v>
      </c>
      <c r="J147" s="13" t="s">
        <v>682</v>
      </c>
      <c r="K147" s="13" t="s">
        <v>15</v>
      </c>
      <c r="L147" s="13" t="s">
        <v>683</v>
      </c>
      <c r="M147" s="13" t="s">
        <v>684</v>
      </c>
      <c r="N147" s="14" t="str">
        <f>HYPERLINK("https://electionmgmt.vermont.gov//TFA/DownLoadFinancialDisclosure?FileName=Boyden_Lucy_State Rep_2024AugPrimary_430b9603-cb2e-4065-9110-0ef96a9dbd35.pdf", "Boyden_Lucy_State Rep_2024AugPrimary_430b9603-cb2e-4065-9110-0ef96a9dbd35.pdf")</f>
        <v>Boyden_Lucy_State Rep_2024AugPrimary_430b9603-cb2e-4065-9110-0ef96a9dbd35.pdf</v>
      </c>
      <c r="O147" s="6"/>
      <c r="P147" s="6"/>
      <c r="Q147" s="6"/>
      <c r="R147" s="6"/>
      <c r="S147" s="6"/>
      <c r="T147" s="6"/>
      <c r="U147" s="6"/>
    </row>
    <row r="148" spans="1:21" s="2" customFormat="1" ht="30" customHeight="1" x14ac:dyDescent="0.3">
      <c r="A148" s="13" t="s">
        <v>258</v>
      </c>
      <c r="B148" s="13" t="s">
        <v>685</v>
      </c>
      <c r="C148" s="13" t="s">
        <v>686</v>
      </c>
      <c r="D148" s="13" t="s">
        <v>687</v>
      </c>
      <c r="E148" s="13" t="s">
        <v>18</v>
      </c>
      <c r="F148" s="13" t="s">
        <v>688</v>
      </c>
      <c r="G148" s="13" t="s">
        <v>689</v>
      </c>
      <c r="H148" s="13" t="s">
        <v>20</v>
      </c>
      <c r="I148" s="13" t="s">
        <v>690</v>
      </c>
      <c r="J148" s="13" t="s">
        <v>691</v>
      </c>
      <c r="K148" s="13" t="s">
        <v>691</v>
      </c>
      <c r="L148" s="13" t="s">
        <v>692</v>
      </c>
      <c r="M148" s="13" t="s">
        <v>15</v>
      </c>
      <c r="N148" s="14" t="str">
        <f>HYPERLINK("https://electionmgmt.vermont.gov//TFA/DownLoadFinancialDisclosure?FileName=SKM_C360i24052910310_475ae47f-ebdc-4770-91e0-d0b34bee5c70.pdf", "SKM_C360i24052910310_475ae47f-ebdc-4770-91e0-d0b34bee5c70.pdf")</f>
        <v>SKM_C360i24052910310_475ae47f-ebdc-4770-91e0-d0b34bee5c70.pdf</v>
      </c>
      <c r="O148" s="6"/>
      <c r="P148" s="6"/>
      <c r="Q148" s="6"/>
      <c r="R148" s="6"/>
      <c r="S148" s="6"/>
      <c r="T148" s="6"/>
      <c r="U148" s="6"/>
    </row>
    <row r="149" spans="1:21" s="2" customFormat="1" ht="30" customHeight="1" x14ac:dyDescent="0.3">
      <c r="A149" s="13" t="s">
        <v>258</v>
      </c>
      <c r="B149" s="13" t="s">
        <v>685</v>
      </c>
      <c r="C149" s="13" t="s">
        <v>1562</v>
      </c>
      <c r="D149" s="13" t="s">
        <v>1024</v>
      </c>
      <c r="E149" s="13" t="s">
        <v>1030</v>
      </c>
      <c r="F149" s="13" t="s">
        <v>1637</v>
      </c>
      <c r="G149" s="13" t="s">
        <v>1024</v>
      </c>
      <c r="H149" s="13" t="s">
        <v>20</v>
      </c>
      <c r="I149" s="13" t="s">
        <v>1026</v>
      </c>
      <c r="J149" s="13" t="s">
        <v>1563</v>
      </c>
      <c r="K149" s="13" t="s">
        <v>1563</v>
      </c>
      <c r="L149" s="13" t="s">
        <v>1564</v>
      </c>
      <c r="M149" s="13" t="s">
        <v>15</v>
      </c>
      <c r="N149" s="14" t="str">
        <f>HYPERLINK("https://electionmgmt.vermont.gov//TFA/DownLoadFinancialDisclosure?FileName=SKM_C360i24060315390_1e8bf99e-cd8e-4dd7-9d3e-69162f9abbab.pdf", "SKM_C360i24060315390_1e8bf99e-cd8e-4dd7-9d3e-69162f9abbab.pdf")</f>
        <v>SKM_C360i24060315390_1e8bf99e-cd8e-4dd7-9d3e-69162f9abbab.pdf</v>
      </c>
      <c r="O149" s="6"/>
      <c r="P149" s="6"/>
      <c r="Q149" s="6"/>
      <c r="R149" s="6"/>
      <c r="S149" s="6"/>
      <c r="T149" s="6"/>
      <c r="U149" s="6"/>
    </row>
    <row r="150" spans="1:21" s="2" customFormat="1" ht="30" customHeight="1" x14ac:dyDescent="0.3">
      <c r="A150" s="13" t="s">
        <v>258</v>
      </c>
      <c r="B150" s="13" t="s">
        <v>685</v>
      </c>
      <c r="C150" s="13" t="s">
        <v>1557</v>
      </c>
      <c r="D150" s="13" t="s">
        <v>687</v>
      </c>
      <c r="E150" s="13" t="s">
        <v>18</v>
      </c>
      <c r="F150" s="13" t="s">
        <v>1558</v>
      </c>
      <c r="G150" s="13" t="s">
        <v>689</v>
      </c>
      <c r="H150" s="13" t="s">
        <v>20</v>
      </c>
      <c r="I150" s="13" t="s">
        <v>690</v>
      </c>
      <c r="J150" s="13" t="s">
        <v>1559</v>
      </c>
      <c r="K150" s="13" t="s">
        <v>1559</v>
      </c>
      <c r="L150" s="13" t="s">
        <v>1690</v>
      </c>
      <c r="M150" s="13" t="s">
        <v>1560</v>
      </c>
      <c r="N150" s="14" t="str">
        <f>HYPERLINK("https://electionmgmt.vermont.gov//TFA/DownLoadFinancialDisclosure?FileName=SKM_C360i24053111180_634c2328-9805-4896-a1ba-ea256a8db8f9.pdf", "SKM_C360i24053111180_634c2328-9805-4896-a1ba-ea256a8db8f9.pdf")</f>
        <v>SKM_C360i24053111180_634c2328-9805-4896-a1ba-ea256a8db8f9.pdf</v>
      </c>
      <c r="O150" s="6"/>
      <c r="P150" s="6"/>
      <c r="Q150" s="6"/>
      <c r="R150" s="6"/>
      <c r="S150" s="6"/>
      <c r="T150" s="6"/>
      <c r="U150" s="6"/>
    </row>
    <row r="151" spans="1:21" s="2" customFormat="1" ht="30" customHeight="1" x14ac:dyDescent="0.3">
      <c r="A151" s="13" t="s">
        <v>258</v>
      </c>
      <c r="B151" s="13" t="s">
        <v>181</v>
      </c>
      <c r="C151" s="13" t="s">
        <v>693</v>
      </c>
      <c r="D151" s="13" t="s">
        <v>694</v>
      </c>
      <c r="E151" s="13" t="s">
        <v>18</v>
      </c>
      <c r="F151" s="13" t="s">
        <v>695</v>
      </c>
      <c r="G151" s="13" t="s">
        <v>694</v>
      </c>
      <c r="H151" s="13" t="s">
        <v>20</v>
      </c>
      <c r="I151" s="13" t="s">
        <v>696</v>
      </c>
      <c r="J151" s="13" t="s">
        <v>697</v>
      </c>
      <c r="K151" s="13" t="s">
        <v>697</v>
      </c>
      <c r="L151" s="13" t="s">
        <v>698</v>
      </c>
      <c r="M151" s="13" t="s">
        <v>699</v>
      </c>
      <c r="N151" s="14" t="str">
        <f>HYPERLINK("https://electionmgmt.vermont.gov//TFA/DownLoadFinancialDisclosure?FileName=Carl Demrow Financial Disclosure_05aee5fd-47f4-42b9-8c8b-0b03e1a55908.pdf", "Carl Demrow Financial Disclosure_05aee5fd-47f4-42b9-8c8b-0b03e1a55908.pdf")</f>
        <v>Carl Demrow Financial Disclosure_05aee5fd-47f4-42b9-8c8b-0b03e1a55908.pdf</v>
      </c>
      <c r="O151" s="6"/>
      <c r="P151" s="6"/>
      <c r="Q151" s="6"/>
      <c r="R151" s="6"/>
      <c r="S151" s="6"/>
      <c r="T151" s="6"/>
      <c r="U151" s="6"/>
    </row>
    <row r="152" spans="1:21" s="2" customFormat="1" ht="30" customHeight="1" x14ac:dyDescent="0.3">
      <c r="A152" s="13" t="s">
        <v>258</v>
      </c>
      <c r="B152" s="13" t="s">
        <v>181</v>
      </c>
      <c r="C152" s="13" t="s">
        <v>1356</v>
      </c>
      <c r="D152" s="13" t="s">
        <v>694</v>
      </c>
      <c r="E152" s="13" t="s">
        <v>1039</v>
      </c>
      <c r="F152" s="13" t="s">
        <v>1357</v>
      </c>
      <c r="G152" s="13" t="s">
        <v>694</v>
      </c>
      <c r="H152" s="13" t="s">
        <v>20</v>
      </c>
      <c r="I152" s="13" t="s">
        <v>696</v>
      </c>
      <c r="J152" s="13" t="s">
        <v>1358</v>
      </c>
      <c r="K152" s="13" t="s">
        <v>15</v>
      </c>
      <c r="L152" s="13" t="s">
        <v>15</v>
      </c>
      <c r="M152" s="13" t="s">
        <v>15</v>
      </c>
      <c r="N152" s="14" t="str">
        <f>HYPERLINK("https://electionmgmt.vermont.gov//TFA/DownLoadFinancialDisclosure?FileName=Michael Tagliavia Financial Disclosure_99dda9a1-c842-4108-ba0c-cc988834eb14.pdf", "Michael Tagliavia Financial Disclosure_99dda9a1-c842-4108-ba0c-cc988834eb14.pdf")</f>
        <v>Michael Tagliavia Financial Disclosure_99dda9a1-c842-4108-ba0c-cc988834eb14.pdf</v>
      </c>
      <c r="O152" s="6"/>
      <c r="P152" s="6"/>
      <c r="Q152" s="6"/>
      <c r="R152" s="6"/>
      <c r="S152" s="6"/>
      <c r="T152" s="6"/>
      <c r="U152" s="6"/>
    </row>
    <row r="153" spans="1:21" s="2" customFormat="1" ht="30" customHeight="1" x14ac:dyDescent="0.3">
      <c r="A153" s="13" t="s">
        <v>258</v>
      </c>
      <c r="B153" s="13" t="s">
        <v>700</v>
      </c>
      <c r="C153" s="13" t="s">
        <v>701</v>
      </c>
      <c r="D153" s="13" t="s">
        <v>64</v>
      </c>
      <c r="E153" s="13" t="s">
        <v>18</v>
      </c>
      <c r="F153" s="13" t="s">
        <v>702</v>
      </c>
      <c r="G153" s="13" t="s">
        <v>64</v>
      </c>
      <c r="H153" s="13" t="s">
        <v>20</v>
      </c>
      <c r="I153" s="13" t="s">
        <v>66</v>
      </c>
      <c r="J153" s="13" t="s">
        <v>703</v>
      </c>
      <c r="K153" s="13" t="s">
        <v>703</v>
      </c>
      <c r="L153" s="13" t="s">
        <v>704</v>
      </c>
      <c r="M153" s="13" t="s">
        <v>705</v>
      </c>
      <c r="N153" s="14" t="str">
        <f>HYPERLINK("https://electionmgmt.vermont.gov//TFA/DownLoadFinancialDisclosure?FileName=Monique Priestley Rep Can FD_399c291b-89f6-42a7-9ac9-d751cb02443d.pdf", "Monique Priestley Rep Can FD_399c291b-89f6-42a7-9ac9-d751cb02443d.pdf")</f>
        <v>Monique Priestley Rep Can FD_399c291b-89f6-42a7-9ac9-d751cb02443d.pdf</v>
      </c>
      <c r="O153" s="6"/>
      <c r="P153" s="6"/>
      <c r="Q153" s="6"/>
      <c r="R153" s="6"/>
      <c r="S153" s="6"/>
      <c r="T153" s="6"/>
      <c r="U153" s="6"/>
    </row>
    <row r="154" spans="1:21" s="2" customFormat="1" ht="30" customHeight="1" x14ac:dyDescent="0.3">
      <c r="A154" s="13" t="s">
        <v>258</v>
      </c>
      <c r="B154" s="13" t="s">
        <v>700</v>
      </c>
      <c r="C154" s="13" t="s">
        <v>1574</v>
      </c>
      <c r="D154" s="13" t="s">
        <v>64</v>
      </c>
      <c r="E154" s="13" t="s">
        <v>1039</v>
      </c>
      <c r="F154" s="13" t="s">
        <v>1575</v>
      </c>
      <c r="G154" s="13" t="s">
        <v>64</v>
      </c>
      <c r="H154" s="13" t="s">
        <v>20</v>
      </c>
      <c r="I154" s="13" t="s">
        <v>66</v>
      </c>
      <c r="J154" s="13" t="s">
        <v>1576</v>
      </c>
      <c r="K154" s="13" t="s">
        <v>1576</v>
      </c>
      <c r="L154" s="13" t="s">
        <v>1577</v>
      </c>
      <c r="M154" s="13" t="s">
        <v>1578</v>
      </c>
      <c r="N154" s="14" t="str">
        <f>HYPERLINK("https://electionmgmt.vermont.gov//TFA/DownLoadFinancialDisclosure?FileName=Zach Lang Rep Can FD_9c9332c4-9360-438e-aa84-4daffb0142c3.pdf", "Zach Lang Rep Can FD_9c9332c4-9360-438e-aa84-4daffb0142c3.pdf")</f>
        <v>Zach Lang Rep Can FD_9c9332c4-9360-438e-aa84-4daffb0142c3.pdf</v>
      </c>
      <c r="O154" s="6"/>
      <c r="P154" s="6"/>
      <c r="Q154" s="6"/>
      <c r="R154" s="6"/>
      <c r="S154" s="6"/>
      <c r="T154" s="6"/>
      <c r="U154" s="6"/>
    </row>
    <row r="155" spans="1:21" s="2" customFormat="1" ht="30" customHeight="1" x14ac:dyDescent="0.3">
      <c r="A155" s="13" t="s">
        <v>258</v>
      </c>
      <c r="B155" s="13" t="s">
        <v>1359</v>
      </c>
      <c r="C155" s="13" t="s">
        <v>1360</v>
      </c>
      <c r="D155" s="13" t="s">
        <v>183</v>
      </c>
      <c r="E155" s="13" t="s">
        <v>1039</v>
      </c>
      <c r="F155" s="13" t="s">
        <v>1361</v>
      </c>
      <c r="G155" s="13" t="s">
        <v>183</v>
      </c>
      <c r="H155" s="13" t="s">
        <v>20</v>
      </c>
      <c r="I155" s="13" t="s">
        <v>185</v>
      </c>
      <c r="J155" s="13" t="s">
        <v>1362</v>
      </c>
      <c r="K155" s="13" t="s">
        <v>1362</v>
      </c>
      <c r="L155" s="13" t="s">
        <v>1363</v>
      </c>
      <c r="M155" s="13" t="s">
        <v>15</v>
      </c>
      <c r="N155" s="14" t="str">
        <f>HYPERLINK("https://electionmgmt.vermont.gov//TFA/DownLoadFinancialDisclosure?FileName=Dobrovich_Joshua_Representitive_2024AugPrimary_f8d02981-4986-4cb7-857a-70a8b660c9f9.pdf", "Dobrovich_Joshua_Representitive_2024AugPrimary_f8d02981-4986-4cb7-857a-70a8b660c9f9.pdf")</f>
        <v>Dobrovich_Joshua_Representitive_2024AugPrimary_f8d02981-4986-4cb7-857a-70a8b660c9f9.pdf</v>
      </c>
      <c r="O155" s="6"/>
      <c r="P155" s="6"/>
      <c r="Q155" s="6"/>
      <c r="R155" s="6"/>
      <c r="S155" s="6"/>
      <c r="T155" s="6"/>
      <c r="U155" s="6"/>
    </row>
    <row r="156" spans="1:21" s="2" customFormat="1" ht="30" customHeight="1" x14ac:dyDescent="0.3">
      <c r="A156" s="13" t="s">
        <v>258</v>
      </c>
      <c r="B156" s="13" t="s">
        <v>1364</v>
      </c>
      <c r="C156" s="13" t="s">
        <v>1365</v>
      </c>
      <c r="D156" s="13" t="s">
        <v>1366</v>
      </c>
      <c r="E156" s="13" t="s">
        <v>1039</v>
      </c>
      <c r="F156" s="13" t="s">
        <v>1367</v>
      </c>
      <c r="G156" s="13" t="s">
        <v>64</v>
      </c>
      <c r="H156" s="13" t="s">
        <v>20</v>
      </c>
      <c r="I156" s="13" t="s">
        <v>66</v>
      </c>
      <c r="J156" s="13" t="s">
        <v>1368</v>
      </c>
      <c r="K156" s="13" t="s">
        <v>15</v>
      </c>
      <c r="L156" s="13" t="s">
        <v>1369</v>
      </c>
      <c r="M156" s="13" t="s">
        <v>15</v>
      </c>
      <c r="N156" s="14" t="str">
        <f>HYPERLINK("https://electionmgmt.vermont.gov//TFA/DownLoadFinancialDisclosure?FileName=Parsons_Joseph_StateRep_2024AugPrimary_e6b03138-20d7-48d7-8aac-2553507f0125.pdf", "Parsons_Joseph_StateRep_2024AugPrimary_e6b03138-20d7-48d7-8aac-2553507f0125.pdf")</f>
        <v>Parsons_Joseph_StateRep_2024AugPrimary_e6b03138-20d7-48d7-8aac-2553507f0125.pdf</v>
      </c>
      <c r="O156" s="6"/>
      <c r="P156" s="6"/>
      <c r="Q156" s="6"/>
      <c r="R156" s="6"/>
      <c r="S156" s="6"/>
      <c r="T156" s="6"/>
      <c r="U156" s="6"/>
    </row>
    <row r="157" spans="1:21" s="2" customFormat="1" ht="30" customHeight="1" x14ac:dyDescent="0.3">
      <c r="A157" s="13" t="s">
        <v>258</v>
      </c>
      <c r="B157" s="13" t="s">
        <v>706</v>
      </c>
      <c r="C157" s="13" t="s">
        <v>707</v>
      </c>
      <c r="D157" s="13" t="s">
        <v>708</v>
      </c>
      <c r="E157" s="13" t="s">
        <v>18</v>
      </c>
      <c r="F157" s="13" t="s">
        <v>709</v>
      </c>
      <c r="G157" s="13" t="s">
        <v>708</v>
      </c>
      <c r="H157" s="13" t="s">
        <v>20</v>
      </c>
      <c r="I157" s="13" t="s">
        <v>710</v>
      </c>
      <c r="J157" s="13" t="s">
        <v>711</v>
      </c>
      <c r="K157" s="13" t="s">
        <v>15</v>
      </c>
      <c r="L157" s="13" t="s">
        <v>712</v>
      </c>
      <c r="M157" s="13" t="s">
        <v>713</v>
      </c>
      <c r="N157" s="14" t="str">
        <f>HYPERLINK("https://electionmgmt.vermont.gov//TFA/DownLoadFinancialDisclosure?FileName=HOOPER_JAY__STREP_2024AUGPRIMARY_d33b3617-80b8-473a-815c-1b748a83d489.pdf", "HOOPER_JAY__STREP_2024AUGPRIMARY_d33b3617-80b8-473a-815c-1b748a83d489.pdf")</f>
        <v>HOOPER_JAY__STREP_2024AUGPRIMARY_d33b3617-80b8-473a-815c-1b748a83d489.pdf</v>
      </c>
      <c r="O157" s="6"/>
      <c r="P157" s="6"/>
      <c r="Q157" s="6"/>
      <c r="R157" s="6"/>
      <c r="S157" s="6"/>
      <c r="T157" s="6"/>
      <c r="U157" s="6"/>
    </row>
    <row r="158" spans="1:21" s="2" customFormat="1" ht="30" customHeight="1" x14ac:dyDescent="0.3">
      <c r="A158" s="13" t="s">
        <v>258</v>
      </c>
      <c r="B158" s="13" t="s">
        <v>706</v>
      </c>
      <c r="C158" s="13" t="s">
        <v>1666</v>
      </c>
      <c r="D158" s="13" t="s">
        <v>1370</v>
      </c>
      <c r="E158" s="13" t="s">
        <v>1039</v>
      </c>
      <c r="F158" s="13" t="s">
        <v>1371</v>
      </c>
      <c r="G158" s="13" t="s">
        <v>1370</v>
      </c>
      <c r="H158" s="13" t="s">
        <v>20</v>
      </c>
      <c r="I158" s="13" t="s">
        <v>1372</v>
      </c>
      <c r="J158" s="13" t="s">
        <v>1373</v>
      </c>
      <c r="K158" s="13" t="s">
        <v>15</v>
      </c>
      <c r="L158" s="13" t="s">
        <v>1374</v>
      </c>
      <c r="M158" s="13" t="s">
        <v>1375</v>
      </c>
      <c r="N158" s="14" t="str">
        <f>HYPERLINK("https://electionmgmt.vermont.gov//TFA/DownLoadFinancialDisclosure?FileName=Sikora_KENNETH_STREP_2024AUGPRIMARY_631e4e28-7329-48c6-a36c-4a2c855f0b9f.pdf", "Sikora_KENNETH_STREP_2024AUGPRIMARY_631e4e28-7329-48c6-a36c-4a2c855f0b9f.pdf")</f>
        <v>Sikora_KENNETH_STREP_2024AUGPRIMARY_631e4e28-7329-48c6-a36c-4a2c855f0b9f.pdf</v>
      </c>
      <c r="O158" s="6"/>
      <c r="P158" s="6"/>
      <c r="Q158" s="6"/>
      <c r="R158" s="6"/>
      <c r="S158" s="6"/>
      <c r="T158" s="6"/>
      <c r="U158" s="6"/>
    </row>
    <row r="159" spans="1:21" s="2" customFormat="1" ht="30" customHeight="1" x14ac:dyDescent="0.3">
      <c r="A159" s="13" t="s">
        <v>258</v>
      </c>
      <c r="B159" s="13" t="s">
        <v>706</v>
      </c>
      <c r="C159" s="13" t="s">
        <v>714</v>
      </c>
      <c r="D159" s="13" t="s">
        <v>708</v>
      </c>
      <c r="E159" s="13" t="s">
        <v>18</v>
      </c>
      <c r="F159" s="13" t="s">
        <v>715</v>
      </c>
      <c r="G159" s="13" t="s">
        <v>708</v>
      </c>
      <c r="H159" s="13" t="s">
        <v>20</v>
      </c>
      <c r="I159" s="13" t="s">
        <v>716</v>
      </c>
      <c r="J159" s="13" t="s">
        <v>717</v>
      </c>
      <c r="K159" s="13" t="s">
        <v>717</v>
      </c>
      <c r="L159" s="13" t="s">
        <v>718</v>
      </c>
      <c r="M159" s="13" t="s">
        <v>15</v>
      </c>
      <c r="N159" s="14" t="str">
        <f>HYPERLINK("https://electionmgmt.vermont.gov//TFA/DownLoadFinancialDisclosure?FileName=20240522083955_96e1b0fd-bf4d-466a-b1eb-7affcca09707.pdf", "20240522083955_96e1b0fd-bf4d-466a-b1eb-7affcca09707.pdf")</f>
        <v>20240522083955_96e1b0fd-bf4d-466a-b1eb-7affcca09707.pdf</v>
      </c>
      <c r="O159" s="6"/>
      <c r="P159" s="6"/>
      <c r="Q159" s="6"/>
      <c r="R159" s="6"/>
      <c r="S159" s="6"/>
      <c r="T159" s="6"/>
      <c r="U159" s="6"/>
    </row>
    <row r="160" spans="1:21" s="2" customFormat="1" ht="30" customHeight="1" x14ac:dyDescent="0.3">
      <c r="A160" s="13" t="s">
        <v>258</v>
      </c>
      <c r="B160" s="13" t="s">
        <v>706</v>
      </c>
      <c r="C160" s="13" t="s">
        <v>1376</v>
      </c>
      <c r="D160" s="13" t="s">
        <v>708</v>
      </c>
      <c r="E160" s="13" t="s">
        <v>1039</v>
      </c>
      <c r="F160" s="13" t="s">
        <v>1377</v>
      </c>
      <c r="G160" s="13" t="s">
        <v>708</v>
      </c>
      <c r="H160" s="13" t="s">
        <v>20</v>
      </c>
      <c r="I160" s="13" t="s">
        <v>716</v>
      </c>
      <c r="J160" s="13" t="s">
        <v>1378</v>
      </c>
      <c r="K160" s="13" t="s">
        <v>1378</v>
      </c>
      <c r="L160" s="13" t="s">
        <v>1379</v>
      </c>
      <c r="M160" s="13" t="s">
        <v>15</v>
      </c>
      <c r="N160" s="14" t="str">
        <f>HYPERLINK("https://electionmgmt.vermont.gov//TFA/DownLoadFinancialDisclosure?FileName=Townsend_WAYNE_STREP_2024AUGPRIMARY_453b2389-0693-48c9-b11b-35754ca03c4e.pdf", "Townsend_WAYNE_STREP_2024AUGPRIMARY_453b2389-0693-48c9-b11b-35754ca03c4e.pdf")</f>
        <v>Townsend_WAYNE_STREP_2024AUGPRIMARY_453b2389-0693-48c9-b11b-35754ca03c4e.pdf</v>
      </c>
      <c r="O160" s="6"/>
      <c r="P160" s="6"/>
      <c r="Q160" s="6"/>
      <c r="R160" s="6"/>
      <c r="S160" s="6"/>
      <c r="T160" s="6"/>
      <c r="U160" s="6"/>
    </row>
    <row r="161" spans="1:21" s="2" customFormat="1" ht="30" customHeight="1" x14ac:dyDescent="0.3">
      <c r="A161" s="13" t="s">
        <v>258</v>
      </c>
      <c r="B161" s="13" t="s">
        <v>188</v>
      </c>
      <c r="C161" s="13" t="s">
        <v>1667</v>
      </c>
      <c r="D161" s="13" t="s">
        <v>1380</v>
      </c>
      <c r="E161" s="13" t="s">
        <v>1039</v>
      </c>
      <c r="F161" s="13" t="s">
        <v>1381</v>
      </c>
      <c r="G161" s="13" t="s">
        <v>1382</v>
      </c>
      <c r="H161" s="13" t="s">
        <v>20</v>
      </c>
      <c r="I161" s="13" t="s">
        <v>1107</v>
      </c>
      <c r="J161" s="13" t="s">
        <v>1383</v>
      </c>
      <c r="K161" s="13" t="s">
        <v>1383</v>
      </c>
      <c r="L161" s="13" t="s">
        <v>15</v>
      </c>
      <c r="M161" s="13" t="s">
        <v>15</v>
      </c>
      <c r="N161" s="14" t="str">
        <f>HYPERLINK("https://electionmgmt.vermont.gov//TFA/DownLoadFinancialDisclosure?FileName=doc00077720240523100040_0169a6e2-9ef3-4ad9-b63f-56727d79204c.pdf", "doc00077720240523100040_0169a6e2-9ef3-4ad9-b63f-56727d79204c.pdf")</f>
        <v>doc00077720240523100040_0169a6e2-9ef3-4ad9-b63f-56727d79204c.pdf</v>
      </c>
      <c r="O161" s="6"/>
      <c r="P161" s="6"/>
      <c r="Q161" s="6"/>
      <c r="R161" s="6"/>
      <c r="S161" s="6"/>
      <c r="T161" s="6"/>
      <c r="U161" s="6"/>
    </row>
    <row r="162" spans="1:21" s="2" customFormat="1" ht="30" customHeight="1" x14ac:dyDescent="0.3">
      <c r="A162" s="13" t="s">
        <v>258</v>
      </c>
      <c r="B162" s="13" t="s">
        <v>1384</v>
      </c>
      <c r="C162" s="13" t="s">
        <v>1385</v>
      </c>
      <c r="D162" s="13" t="s">
        <v>1105</v>
      </c>
      <c r="E162" s="13" t="s">
        <v>1039</v>
      </c>
      <c r="F162" s="13" t="s">
        <v>1386</v>
      </c>
      <c r="G162" s="13" t="s">
        <v>1105</v>
      </c>
      <c r="H162" s="13" t="s">
        <v>20</v>
      </c>
      <c r="I162" s="13" t="s">
        <v>1107</v>
      </c>
      <c r="J162" s="13" t="s">
        <v>1387</v>
      </c>
      <c r="K162" s="13" t="s">
        <v>1387</v>
      </c>
      <c r="L162" s="13" t="s">
        <v>1388</v>
      </c>
      <c r="M162" s="13" t="s">
        <v>15</v>
      </c>
      <c r="N162" s="14" t="str">
        <f>HYPERLINK("https://electionmgmt.vermont.gov//TFA/DownLoadFinancialDisclosure?FileName=MX-M363N_20240523_141612_5c5b8be9-0362-4723-a992-a94b7aaf262a.pdf", "MX-M363N_20240523_141612_5c5b8be9-0362-4723-a992-a94b7aaf262a.pdf")</f>
        <v>MX-M363N_20240523_141612_5c5b8be9-0362-4723-a992-a94b7aaf262a.pdf</v>
      </c>
      <c r="O162" s="6"/>
      <c r="P162" s="6"/>
      <c r="Q162" s="6"/>
      <c r="R162" s="6"/>
      <c r="S162" s="6"/>
      <c r="T162" s="6"/>
      <c r="U162" s="6"/>
    </row>
    <row r="163" spans="1:21" s="2" customFormat="1" ht="30" customHeight="1" x14ac:dyDescent="0.3">
      <c r="A163" s="13" t="s">
        <v>258</v>
      </c>
      <c r="B163" s="13" t="s">
        <v>1389</v>
      </c>
      <c r="C163" s="13" t="s">
        <v>1390</v>
      </c>
      <c r="D163" s="13" t="s">
        <v>1391</v>
      </c>
      <c r="E163" s="13" t="s">
        <v>1039</v>
      </c>
      <c r="F163" s="13" t="s">
        <v>1392</v>
      </c>
      <c r="G163" s="13" t="s">
        <v>1393</v>
      </c>
      <c r="H163" s="13" t="s">
        <v>20</v>
      </c>
      <c r="I163" s="13" t="s">
        <v>1394</v>
      </c>
      <c r="J163" s="13" t="s">
        <v>1395</v>
      </c>
      <c r="K163" s="13" t="s">
        <v>1395</v>
      </c>
      <c r="L163" s="13" t="s">
        <v>1396</v>
      </c>
      <c r="M163" s="13" t="s">
        <v>1397</v>
      </c>
      <c r="N163" s="14" t="str">
        <f>HYPERLINK("https://electionmgmt.vermont.gov//TFA/DownLoadFinancialDisclosure?FileName=WELLS_KEN_STREP_2024AUGPRIMARY_77cab3d5-4b2b-4f4d-a9e4-b306f29cbb97.pdf", "WELLS_KEN_STREP_2024AUGPRIMARY_77cab3d5-4b2b-4f4d-a9e4-b306f29cbb97.pdf")</f>
        <v>WELLS_KEN_STREP_2024AUGPRIMARY_77cab3d5-4b2b-4f4d-a9e4-b306f29cbb97.pdf</v>
      </c>
      <c r="O163" s="6"/>
      <c r="P163" s="6"/>
      <c r="Q163" s="6"/>
      <c r="R163" s="6"/>
      <c r="S163" s="6"/>
      <c r="T163" s="6"/>
      <c r="U163" s="6"/>
    </row>
    <row r="164" spans="1:21" s="2" customFormat="1" ht="30" customHeight="1" x14ac:dyDescent="0.3">
      <c r="A164" s="13" t="s">
        <v>258</v>
      </c>
      <c r="B164" s="13" t="s">
        <v>719</v>
      </c>
      <c r="C164" s="13" t="s">
        <v>1398</v>
      </c>
      <c r="D164" s="13" t="s">
        <v>1399</v>
      </c>
      <c r="E164" s="13" t="s">
        <v>1039</v>
      </c>
      <c r="F164" s="13" t="s">
        <v>1400</v>
      </c>
      <c r="G164" s="13" t="s">
        <v>1393</v>
      </c>
      <c r="H164" s="13" t="s">
        <v>20</v>
      </c>
      <c r="I164" s="13" t="s">
        <v>1394</v>
      </c>
      <c r="J164" s="13" t="s">
        <v>1401</v>
      </c>
      <c r="K164" s="13" t="s">
        <v>1402</v>
      </c>
      <c r="L164" s="13" t="s">
        <v>1403</v>
      </c>
      <c r="M164" s="13" t="s">
        <v>15</v>
      </c>
      <c r="N164" s="14" t="str">
        <f>HYPERLINK("https://electionmgmt.vermont.gov//TFA/DownLoadFinancialDisclosure?FileName=doc02822520240517133037_b6eaeb38-6bd9-4409-a698-8ffb98b8f43e.pdf", "doc02822520240517133037_b6eaeb38-6bd9-4409-a698-8ffb98b8f43e.pdf")</f>
        <v>doc02822520240517133037_b6eaeb38-6bd9-4409-a698-8ffb98b8f43e.pdf</v>
      </c>
      <c r="O164" s="6"/>
      <c r="P164" s="6"/>
      <c r="Q164" s="6"/>
      <c r="R164" s="6"/>
      <c r="S164" s="6"/>
      <c r="T164" s="6"/>
      <c r="U164" s="6"/>
    </row>
    <row r="165" spans="1:21" s="2" customFormat="1" ht="30" customHeight="1" x14ac:dyDescent="0.3">
      <c r="A165" s="13" t="s">
        <v>258</v>
      </c>
      <c r="B165" s="13" t="s">
        <v>719</v>
      </c>
      <c r="C165" s="13" t="s">
        <v>728</v>
      </c>
      <c r="D165" s="13" t="s">
        <v>729</v>
      </c>
      <c r="E165" s="13" t="s">
        <v>18</v>
      </c>
      <c r="F165" s="13" t="s">
        <v>730</v>
      </c>
      <c r="G165" s="13" t="s">
        <v>731</v>
      </c>
      <c r="H165" s="13" t="s">
        <v>20</v>
      </c>
      <c r="I165" s="13" t="s">
        <v>732</v>
      </c>
      <c r="J165" s="13" t="s">
        <v>733</v>
      </c>
      <c r="K165" s="13" t="s">
        <v>15</v>
      </c>
      <c r="L165" s="13" t="s">
        <v>734</v>
      </c>
      <c r="M165" s="13" t="s">
        <v>735</v>
      </c>
      <c r="N165" s="14" t="str">
        <f>HYPERLINK("https://electionmgmt.vermont.gov//TFA/DownLoadFinancialDisclosure?FileName=doc02853420240529101943_467f32b7-5055-4d06-b65e-1e1573368cd2.pdf", "doc02853420240529101943_467f32b7-5055-4d06-b65e-1e1573368cd2.pdf")</f>
        <v>doc02853420240529101943_467f32b7-5055-4d06-b65e-1e1573368cd2.pdf</v>
      </c>
      <c r="O165" s="6"/>
      <c r="P165" s="6"/>
      <c r="Q165" s="6"/>
      <c r="R165" s="6"/>
      <c r="S165" s="6"/>
      <c r="T165" s="6"/>
      <c r="U165" s="6"/>
    </row>
    <row r="166" spans="1:21" s="2" customFormat="1" ht="30" customHeight="1" x14ac:dyDescent="0.3">
      <c r="A166" s="13" t="s">
        <v>258</v>
      </c>
      <c r="B166" s="13" t="s">
        <v>719</v>
      </c>
      <c r="C166" s="13" t="s">
        <v>720</v>
      </c>
      <c r="D166" s="13" t="s">
        <v>721</v>
      </c>
      <c r="E166" s="13" t="s">
        <v>18</v>
      </c>
      <c r="F166" s="13" t="s">
        <v>722</v>
      </c>
      <c r="G166" s="13" t="s">
        <v>723</v>
      </c>
      <c r="H166" s="13" t="s">
        <v>20</v>
      </c>
      <c r="I166" s="13" t="s">
        <v>724</v>
      </c>
      <c r="J166" s="13" t="s">
        <v>725</v>
      </c>
      <c r="K166" s="13" t="s">
        <v>15</v>
      </c>
      <c r="L166" s="13" t="s">
        <v>726</v>
      </c>
      <c r="M166" s="13" t="s">
        <v>727</v>
      </c>
      <c r="N166" s="14" t="str">
        <f>HYPERLINK("https://electionmgmt.vermont.gov//TFA/DownLoadFinancialDisclosure?FileName=doc02819620240517084906_f0ce2d20-142f-4db9-9a80-fc700c5d9fed.pdf", "doc02819620240517084906_f0ce2d20-142f-4db9-9a80-fc700c5d9fed.pdf")</f>
        <v>doc02819620240517084906_f0ce2d20-142f-4db9-9a80-fc700c5d9fed.pdf</v>
      </c>
      <c r="O166" s="6"/>
      <c r="P166" s="6"/>
      <c r="Q166" s="6"/>
      <c r="R166" s="6"/>
      <c r="S166" s="6"/>
      <c r="T166" s="6"/>
      <c r="U166" s="6"/>
    </row>
    <row r="167" spans="1:21" s="2" customFormat="1" ht="30" customHeight="1" x14ac:dyDescent="0.3">
      <c r="A167" s="13" t="s">
        <v>258</v>
      </c>
      <c r="B167" s="13" t="s">
        <v>1404</v>
      </c>
      <c r="C167" s="13" t="s">
        <v>1405</v>
      </c>
      <c r="D167" s="13" t="s">
        <v>1406</v>
      </c>
      <c r="E167" s="13" t="s">
        <v>1039</v>
      </c>
      <c r="F167" s="13" t="s">
        <v>1711</v>
      </c>
      <c r="G167" s="13" t="s">
        <v>1406</v>
      </c>
      <c r="H167" s="13" t="s">
        <v>20</v>
      </c>
      <c r="I167" s="13" t="s">
        <v>1407</v>
      </c>
      <c r="J167" s="13" t="s">
        <v>1408</v>
      </c>
      <c r="K167" s="13" t="s">
        <v>1408</v>
      </c>
      <c r="L167" s="13" t="s">
        <v>1409</v>
      </c>
      <c r="M167" s="13" t="s">
        <v>15</v>
      </c>
      <c r="N167" s="14" t="str">
        <f>HYPERLINK("https://electionmgmt.vermont.gov//TFA/DownLoadFinancialDisclosure?FileName=Scan_e96fe1d3-3dc7-4419-8ff4-bfdb7bdd8c93.pdf", "Scan_e96fe1d3-3dc7-4419-8ff4-bfdb7bdd8c93.pdf")</f>
        <v>Scan_e96fe1d3-3dc7-4419-8ff4-bfdb7bdd8c93.pdf</v>
      </c>
      <c r="O167" s="6"/>
      <c r="P167" s="6"/>
      <c r="Q167" s="6"/>
      <c r="R167" s="6"/>
      <c r="S167" s="6"/>
      <c r="T167" s="6"/>
      <c r="U167" s="6"/>
    </row>
    <row r="168" spans="1:21" s="2" customFormat="1" ht="30" customHeight="1" x14ac:dyDescent="0.3">
      <c r="A168" s="13" t="s">
        <v>258</v>
      </c>
      <c r="B168" s="13" t="s">
        <v>1404</v>
      </c>
      <c r="C168" s="13" t="s">
        <v>1668</v>
      </c>
      <c r="D168" s="13" t="s">
        <v>1410</v>
      </c>
      <c r="E168" s="13" t="s">
        <v>1039</v>
      </c>
      <c r="F168" s="13" t="s">
        <v>1411</v>
      </c>
      <c r="G168" s="13" t="s">
        <v>1382</v>
      </c>
      <c r="H168" s="13" t="s">
        <v>20</v>
      </c>
      <c r="I168" s="13" t="s">
        <v>1107</v>
      </c>
      <c r="J168" s="13" t="s">
        <v>1412</v>
      </c>
      <c r="K168" s="13" t="s">
        <v>1412</v>
      </c>
      <c r="L168" s="13" t="s">
        <v>1413</v>
      </c>
      <c r="M168" s="13" t="s">
        <v>15</v>
      </c>
      <c r="N168" s="14" t="str">
        <f>HYPERLINK("https://electionmgmt.vermont.gov//TFA/DownLoadFinancialDisclosure?FileName=Scan_5c798ca9-3b3d-4fc5-8a43-87706f94b5bc.pdf", "Scan_5c798ca9-3b3d-4fc5-8a43-87706f94b5bc.pdf")</f>
        <v>Scan_5c798ca9-3b3d-4fc5-8a43-87706f94b5bc.pdf</v>
      </c>
      <c r="O168" s="6"/>
      <c r="P168" s="6"/>
      <c r="Q168" s="6"/>
      <c r="R168" s="6"/>
      <c r="S168" s="6"/>
      <c r="T168" s="6"/>
      <c r="U168" s="6"/>
    </row>
    <row r="169" spans="1:21" s="2" customFormat="1" ht="30" customHeight="1" x14ac:dyDescent="0.3">
      <c r="A169" s="13" t="s">
        <v>258</v>
      </c>
      <c r="B169" s="13" t="s">
        <v>196</v>
      </c>
      <c r="C169" s="13" t="s">
        <v>1414</v>
      </c>
      <c r="D169" s="13" t="s">
        <v>1161</v>
      </c>
      <c r="E169" s="13" t="s">
        <v>1039</v>
      </c>
      <c r="F169" s="13" t="s">
        <v>1415</v>
      </c>
      <c r="G169" s="13" t="s">
        <v>1161</v>
      </c>
      <c r="H169" s="13" t="s">
        <v>20</v>
      </c>
      <c r="I169" s="13" t="s">
        <v>1163</v>
      </c>
      <c r="J169" s="13" t="s">
        <v>1416</v>
      </c>
      <c r="K169" s="13" t="s">
        <v>15</v>
      </c>
      <c r="L169" s="13" t="s">
        <v>1417</v>
      </c>
      <c r="M169" s="13" t="s">
        <v>15</v>
      </c>
      <c r="N169" s="14" t="str">
        <f>HYPERLINK("https://electionmgmt.vermont.gov//TFA/DownLoadFinancialDisclosure?FileName=MCCOY_PATRICIA_STATE REPRESENTATIVE_2024 VT PRIMARY ELECTION_2a2c7e64-5419-4fa2-b00f-dd4204f2e449.pdf", "MCCOY_PATRICIA_STATE REPRESENTATIVE_2024 VT PRIMARY ELECTION_2a2c7e64-5419-4fa2-b00f-dd4204f2e449.pdf")</f>
        <v>MCCOY_PATRICIA_STATE REPRESENTATIVE_2024 VT PRIMARY ELECTION_2a2c7e64-5419-4fa2-b00f-dd4204f2e449.pdf</v>
      </c>
      <c r="O169" s="6"/>
      <c r="P169" s="6"/>
      <c r="Q169" s="6"/>
      <c r="R169" s="6"/>
      <c r="S169" s="6"/>
      <c r="T169" s="6"/>
      <c r="U169" s="6"/>
    </row>
    <row r="170" spans="1:21" s="2" customFormat="1" ht="30" customHeight="1" x14ac:dyDescent="0.3">
      <c r="A170" s="13" t="s">
        <v>258</v>
      </c>
      <c r="B170" s="13" t="s">
        <v>1625</v>
      </c>
      <c r="C170" s="13" t="s">
        <v>1626</v>
      </c>
      <c r="D170" s="13" t="s">
        <v>203</v>
      </c>
      <c r="E170" s="13" t="s">
        <v>1039</v>
      </c>
      <c r="F170" s="13" t="s">
        <v>1627</v>
      </c>
      <c r="G170" s="13" t="s">
        <v>203</v>
      </c>
      <c r="H170" s="13" t="s">
        <v>20</v>
      </c>
      <c r="I170" s="13" t="s">
        <v>205</v>
      </c>
      <c r="J170" s="13" t="s">
        <v>1628</v>
      </c>
      <c r="K170" s="13" t="s">
        <v>1628</v>
      </c>
      <c r="L170" s="13" t="s">
        <v>15</v>
      </c>
      <c r="M170" s="13" t="s">
        <v>15</v>
      </c>
      <c r="N170" s="14" t="str">
        <f>HYPERLINK("https://electionmgmt.vermont.gov//TFA/DownLoadFinancialDisclosure?FileName=Canfield_William_straterep_2024augprimary_0aed7d4f-fc48-4b52-8a1d-3150844ed938.pdf", "Canfield_William_straterep_2024augprimary_0aed7d4f-fc48-4b52-8a1d-3150844ed938.pdf")</f>
        <v>Canfield_William_straterep_2024augprimary_0aed7d4f-fc48-4b52-8a1d-3150844ed938.pdf</v>
      </c>
      <c r="O170" s="6"/>
      <c r="P170" s="6"/>
      <c r="Q170" s="6"/>
      <c r="R170" s="6"/>
      <c r="S170" s="6"/>
      <c r="T170" s="6"/>
      <c r="U170" s="6"/>
    </row>
    <row r="171" spans="1:21" s="2" customFormat="1" ht="30" customHeight="1" x14ac:dyDescent="0.3">
      <c r="A171" s="13" t="s">
        <v>258</v>
      </c>
      <c r="B171" s="13" t="s">
        <v>1418</v>
      </c>
      <c r="C171" s="13" t="s">
        <v>1419</v>
      </c>
      <c r="D171" s="13" t="s">
        <v>1420</v>
      </c>
      <c r="E171" s="13" t="s">
        <v>1039</v>
      </c>
      <c r="F171" s="13" t="s">
        <v>1421</v>
      </c>
      <c r="G171" s="13" t="s">
        <v>1420</v>
      </c>
      <c r="H171" s="13" t="s">
        <v>20</v>
      </c>
      <c r="I171" s="13" t="s">
        <v>1422</v>
      </c>
      <c r="J171" s="13" t="s">
        <v>1423</v>
      </c>
      <c r="K171" s="13" t="s">
        <v>15</v>
      </c>
      <c r="L171" s="13" t="s">
        <v>1424</v>
      </c>
      <c r="M171" s="13" t="s">
        <v>1425</v>
      </c>
      <c r="N171" s="14" t="str">
        <f>HYPERLINK("https://electionmgmt.vermont.gov//TFA/DownLoadFinancialDisclosure?FileName=Harrison - Financial Disclosure (2024)_dac037df-7f13-45c4-bf09-6aee7c0c17c1.pdf", "Harrison - Financial Disclosure (2024)_dac037df-7f13-45c4-bf09-6aee7c0c17c1.pdf")</f>
        <v>Harrison - Financial Disclosure (2024)_dac037df-7f13-45c4-bf09-6aee7c0c17c1.pdf</v>
      </c>
      <c r="O171" s="6"/>
      <c r="P171" s="6"/>
      <c r="Q171" s="6"/>
      <c r="R171" s="6"/>
      <c r="S171" s="6"/>
      <c r="T171" s="6"/>
      <c r="U171" s="6"/>
    </row>
    <row r="172" spans="1:21" s="2" customFormat="1" ht="30" customHeight="1" x14ac:dyDescent="0.3">
      <c r="A172" s="13" t="s">
        <v>258</v>
      </c>
      <c r="B172" s="13" t="s">
        <v>736</v>
      </c>
      <c r="C172" s="13" t="s">
        <v>737</v>
      </c>
      <c r="D172" s="13" t="s">
        <v>738</v>
      </c>
      <c r="E172" s="13" t="s">
        <v>18</v>
      </c>
      <c r="F172" s="13" t="s">
        <v>739</v>
      </c>
      <c r="G172" s="13" t="s">
        <v>740</v>
      </c>
      <c r="H172" s="13" t="s">
        <v>20</v>
      </c>
      <c r="I172" s="13" t="s">
        <v>741</v>
      </c>
      <c r="J172" s="13" t="s">
        <v>742</v>
      </c>
      <c r="K172" s="13" t="s">
        <v>742</v>
      </c>
      <c r="L172" s="13" t="s">
        <v>743</v>
      </c>
      <c r="M172" s="13" t="s">
        <v>744</v>
      </c>
      <c r="N172" s="14" t="str">
        <f>HYPERLINK("https://electionmgmt.vermont.gov//TFA/DownLoadFinancialDisclosure?FileName=Dave Potter financial_2e065aec-8288-47c6-847e-c0ac3aeadc52.pdf", "Dave Potter financial_2e065aec-8288-47c6-847e-c0ac3aeadc52.pdf")</f>
        <v>Dave Potter financial_2e065aec-8288-47c6-847e-c0ac3aeadc52.pdf</v>
      </c>
      <c r="O172" s="6"/>
      <c r="P172" s="6"/>
      <c r="Q172" s="6"/>
      <c r="R172" s="6"/>
      <c r="S172" s="6"/>
      <c r="T172" s="6"/>
      <c r="U172" s="6"/>
    </row>
    <row r="173" spans="1:21" s="2" customFormat="1" ht="30" customHeight="1" x14ac:dyDescent="0.3">
      <c r="A173" s="13" t="s">
        <v>258</v>
      </c>
      <c r="B173" s="13" t="s">
        <v>736</v>
      </c>
      <c r="C173" s="13" t="s">
        <v>1426</v>
      </c>
      <c r="D173" s="13" t="s">
        <v>738</v>
      </c>
      <c r="E173" s="13" t="s">
        <v>1039</v>
      </c>
      <c r="F173" s="13" t="s">
        <v>1427</v>
      </c>
      <c r="G173" s="13" t="s">
        <v>740</v>
      </c>
      <c r="H173" s="13" t="s">
        <v>20</v>
      </c>
      <c r="I173" s="13" t="s">
        <v>741</v>
      </c>
      <c r="J173" s="13" t="s">
        <v>1428</v>
      </c>
      <c r="K173" s="13" t="s">
        <v>1428</v>
      </c>
      <c r="L173" s="13" t="s">
        <v>1429</v>
      </c>
      <c r="M173" s="13" t="s">
        <v>15</v>
      </c>
      <c r="N173" s="14" t="str">
        <f>HYPERLINK("https://electionmgmt.vermont.gov//TFA/DownLoadFinancialDisclosure?FileName=Dave Bosch financial_143e3e64-b8d7-4eaf-8e03-b0706bf05c02.pdf", "Dave Bosch financial_143e3e64-b8d7-4eaf-8e03-b0706bf05c02.pdf")</f>
        <v>Dave Bosch financial_143e3e64-b8d7-4eaf-8e03-b0706bf05c02.pdf</v>
      </c>
      <c r="O173" s="6"/>
      <c r="P173" s="6"/>
      <c r="Q173" s="6"/>
      <c r="R173" s="6"/>
      <c r="S173" s="6"/>
      <c r="T173" s="6"/>
      <c r="U173" s="6"/>
    </row>
    <row r="174" spans="1:21" s="2" customFormat="1" ht="30" customHeight="1" x14ac:dyDescent="0.3">
      <c r="A174" s="13" t="s">
        <v>258</v>
      </c>
      <c r="B174" s="13" t="s">
        <v>736</v>
      </c>
      <c r="C174" s="13" t="s">
        <v>1430</v>
      </c>
      <c r="D174" s="13" t="s">
        <v>740</v>
      </c>
      <c r="E174" s="13" t="s">
        <v>1039</v>
      </c>
      <c r="F174" s="13" t="s">
        <v>1431</v>
      </c>
      <c r="G174" s="13" t="s">
        <v>740</v>
      </c>
      <c r="H174" s="13" t="s">
        <v>20</v>
      </c>
      <c r="I174" s="13" t="s">
        <v>741</v>
      </c>
      <c r="J174" s="13" t="s">
        <v>1432</v>
      </c>
      <c r="K174" s="13" t="s">
        <v>1432</v>
      </c>
      <c r="L174" s="13" t="s">
        <v>1433</v>
      </c>
      <c r="M174" s="13" t="s">
        <v>15</v>
      </c>
      <c r="N174" s="14" t="str">
        <f>HYPERLINK("https://electionmgmt.vermont.gov//TFA/DownLoadFinancialDisclosure?FileName=Burditt financials_c8d0e6a2-510c-4154-951e-f5a727c0d1a0.pdf", "Burditt financials_c8d0e6a2-510c-4154-951e-f5a727c0d1a0.pdf")</f>
        <v>Burditt financials_c8d0e6a2-510c-4154-951e-f5a727c0d1a0.pdf</v>
      </c>
      <c r="O174" s="6"/>
      <c r="P174" s="6"/>
      <c r="Q174" s="6"/>
      <c r="R174" s="6"/>
      <c r="S174" s="6"/>
      <c r="T174" s="6"/>
      <c r="U174" s="6"/>
    </row>
    <row r="175" spans="1:21" s="2" customFormat="1" ht="30" customHeight="1" x14ac:dyDescent="0.3">
      <c r="A175" s="13" t="s">
        <v>258</v>
      </c>
      <c r="B175" s="13" t="s">
        <v>1434</v>
      </c>
      <c r="C175" s="13" t="s">
        <v>1435</v>
      </c>
      <c r="D175" s="13" t="s">
        <v>1436</v>
      </c>
      <c r="E175" s="13" t="s">
        <v>1039</v>
      </c>
      <c r="F175" s="13" t="s">
        <v>1437</v>
      </c>
      <c r="G175" s="13" t="s">
        <v>1436</v>
      </c>
      <c r="H175" s="13" t="s">
        <v>20</v>
      </c>
      <c r="I175" s="13" t="s">
        <v>1438</v>
      </c>
      <c r="J175" s="13" t="s">
        <v>15</v>
      </c>
      <c r="K175" s="13" t="s">
        <v>15</v>
      </c>
      <c r="L175" s="13" t="s">
        <v>1439</v>
      </c>
      <c r="M175" s="13" t="s">
        <v>1440</v>
      </c>
      <c r="N175" s="14" t="str">
        <f>HYPERLINK("https://electionmgmt.vermont.gov//TFA/DownLoadFinancialDisclosure?FileName=C Brown Financial Disclosure 2024_b3288116-2b10-4a29-878d-15390253bbed.pdf", "C Brown Financial Disclosure 2024_b3288116-2b10-4a29-878d-15390253bbed.pdf")</f>
        <v>C Brown Financial Disclosure 2024_b3288116-2b10-4a29-878d-15390253bbed.pdf</v>
      </c>
      <c r="O175" s="6"/>
      <c r="P175" s="6"/>
      <c r="Q175" s="6"/>
      <c r="R175" s="6"/>
      <c r="S175" s="6"/>
      <c r="T175" s="6"/>
      <c r="U175" s="6"/>
    </row>
    <row r="176" spans="1:21" s="2" customFormat="1" ht="30" customHeight="1" x14ac:dyDescent="0.3">
      <c r="A176" s="13" t="s">
        <v>258</v>
      </c>
      <c r="B176" s="13" t="s">
        <v>745</v>
      </c>
      <c r="C176" s="13" t="s">
        <v>746</v>
      </c>
      <c r="D176" s="13" t="s">
        <v>747</v>
      </c>
      <c r="E176" s="13" t="s">
        <v>18</v>
      </c>
      <c r="F176" s="13" t="s">
        <v>748</v>
      </c>
      <c r="G176" s="13" t="s">
        <v>200</v>
      </c>
      <c r="H176" s="13" t="s">
        <v>20</v>
      </c>
      <c r="I176" s="13" t="s">
        <v>749</v>
      </c>
      <c r="J176" s="13" t="s">
        <v>750</v>
      </c>
      <c r="K176" s="13" t="s">
        <v>750</v>
      </c>
      <c r="L176" s="13" t="s">
        <v>751</v>
      </c>
      <c r="M176" s="13" t="s">
        <v>752</v>
      </c>
      <c r="N176" s="14" t="str">
        <f>HYPERLINK("https://electionmgmt.vermont.gov//TFA/DownLoadFinancialDisclosure?FileName=Anna Tadio State Rep_8364ca3a-192f-49ea-932e-8a2b0dea9ed9.pdf", "Anna Tadio State Rep_8364ca3a-192f-49ea-932e-8a2b0dea9ed9.pdf")</f>
        <v>Anna Tadio State Rep_8364ca3a-192f-49ea-932e-8a2b0dea9ed9.pdf</v>
      </c>
      <c r="O176" s="6"/>
      <c r="P176" s="6"/>
      <c r="Q176" s="6"/>
      <c r="R176" s="6"/>
      <c r="S176" s="6"/>
      <c r="T176" s="6"/>
      <c r="U176" s="6"/>
    </row>
    <row r="177" spans="1:21" s="2" customFormat="1" ht="30" customHeight="1" x14ac:dyDescent="0.3">
      <c r="A177" s="13" t="s">
        <v>258</v>
      </c>
      <c r="B177" s="13" t="s">
        <v>745</v>
      </c>
      <c r="C177" s="13" t="s">
        <v>1441</v>
      </c>
      <c r="D177" s="13" t="s">
        <v>198</v>
      </c>
      <c r="E177" s="13" t="s">
        <v>1039</v>
      </c>
      <c r="F177" s="13" t="s">
        <v>1442</v>
      </c>
      <c r="G177" s="13" t="s">
        <v>198</v>
      </c>
      <c r="H177" s="13" t="s">
        <v>20</v>
      </c>
      <c r="I177" s="13" t="s">
        <v>749</v>
      </c>
      <c r="J177" s="13" t="s">
        <v>1443</v>
      </c>
      <c r="K177" s="13" t="s">
        <v>1443</v>
      </c>
      <c r="L177" s="13" t="s">
        <v>1444</v>
      </c>
      <c r="M177" s="13" t="s">
        <v>15</v>
      </c>
      <c r="N177" s="14" t="str">
        <f>HYPERLINK("https://electionmgmt.vermont.gov//TFA/DownLoadFinancialDisclosure?FileName=Christopher Howland State Rep_f5ad660c-3114-453b-872b-2e95cefdc53d.pdf", "Christopher Howland State Rep_f5ad660c-3114-453b-872b-2e95cefdc53d.pdf")</f>
        <v>Christopher Howland State Rep_f5ad660c-3114-453b-872b-2e95cefdc53d.pdf</v>
      </c>
      <c r="O177" s="6"/>
      <c r="P177" s="6"/>
      <c r="Q177" s="6"/>
      <c r="R177" s="6"/>
      <c r="S177" s="6"/>
      <c r="T177" s="6"/>
      <c r="U177" s="6"/>
    </row>
    <row r="178" spans="1:21" s="2" customFormat="1" ht="30" customHeight="1" x14ac:dyDescent="0.3">
      <c r="A178" s="13" t="s">
        <v>258</v>
      </c>
      <c r="B178" s="13" t="s">
        <v>1445</v>
      </c>
      <c r="C178" s="13" t="s">
        <v>1446</v>
      </c>
      <c r="D178" s="13" t="s">
        <v>747</v>
      </c>
      <c r="E178" s="13" t="s">
        <v>1039</v>
      </c>
      <c r="F178" s="13" t="s">
        <v>1447</v>
      </c>
      <c r="G178" s="13" t="s">
        <v>747</v>
      </c>
      <c r="H178" s="13" t="s">
        <v>20</v>
      </c>
      <c r="I178" s="13" t="s">
        <v>749</v>
      </c>
      <c r="J178" s="13" t="s">
        <v>1448</v>
      </c>
      <c r="K178" s="13" t="s">
        <v>1448</v>
      </c>
      <c r="L178" s="13" t="s">
        <v>1449</v>
      </c>
      <c r="M178" s="13" t="s">
        <v>15</v>
      </c>
      <c r="N178" s="14" t="str">
        <f>HYPERLINK("https://electionmgmt.vermont.gov//TFA/DownLoadFinancialDisclosure?FileName=Eric Maguire State Rep_716abac9-9b47-4252-99f1-6cfad024cbf3.pdf", "Eric Maguire State Rep_716abac9-9b47-4252-99f1-6cfad024cbf3.pdf")</f>
        <v>Eric Maguire State Rep_716abac9-9b47-4252-99f1-6cfad024cbf3.pdf</v>
      </c>
      <c r="O178" s="6"/>
      <c r="P178" s="6"/>
      <c r="Q178" s="6"/>
      <c r="R178" s="6"/>
      <c r="S178" s="6"/>
      <c r="T178" s="6"/>
      <c r="U178" s="6"/>
    </row>
    <row r="179" spans="1:21" s="2" customFormat="1" ht="30" customHeight="1" x14ac:dyDescent="0.3">
      <c r="A179" s="13" t="s">
        <v>258</v>
      </c>
      <c r="B179" s="13" t="s">
        <v>753</v>
      </c>
      <c r="C179" s="13" t="s">
        <v>754</v>
      </c>
      <c r="D179" s="13" t="s">
        <v>747</v>
      </c>
      <c r="E179" s="13" t="s">
        <v>18</v>
      </c>
      <c r="F179" s="13" t="s">
        <v>755</v>
      </c>
      <c r="G179" s="13" t="s">
        <v>200</v>
      </c>
      <c r="H179" s="13" t="s">
        <v>20</v>
      </c>
      <c r="I179" s="13" t="s">
        <v>201</v>
      </c>
      <c r="J179" s="13" t="s">
        <v>15</v>
      </c>
      <c r="K179" s="13" t="s">
        <v>15</v>
      </c>
      <c r="L179" s="13" t="s">
        <v>756</v>
      </c>
      <c r="M179" s="13" t="s">
        <v>15</v>
      </c>
      <c r="N179" s="14" t="str">
        <f>HYPERLINK("https://electionmgmt.vermont.gov//TFA/DownLoadFinancialDisclosure?FileName=Mary Howard State Rep_e19bf422-d8b8-46cf-a668-30cd47c03cc6.pdf", "Mary Howard State Rep_e19bf422-d8b8-46cf-a668-30cd47c03cc6.pdf")</f>
        <v>Mary Howard State Rep_e19bf422-d8b8-46cf-a668-30cd47c03cc6.pdf</v>
      </c>
      <c r="O179" s="6"/>
      <c r="P179" s="6"/>
      <c r="Q179" s="6"/>
      <c r="R179" s="6"/>
      <c r="S179" s="6"/>
      <c r="T179" s="6"/>
      <c r="U179" s="6"/>
    </row>
    <row r="180" spans="1:21" s="2" customFormat="1" ht="30" customHeight="1" x14ac:dyDescent="0.3">
      <c r="A180" s="13" t="s">
        <v>258</v>
      </c>
      <c r="B180" s="13" t="s">
        <v>757</v>
      </c>
      <c r="C180" s="13" t="s">
        <v>758</v>
      </c>
      <c r="D180" s="13" t="s">
        <v>747</v>
      </c>
      <c r="E180" s="13" t="s">
        <v>18</v>
      </c>
      <c r="F180" s="13" t="s">
        <v>759</v>
      </c>
      <c r="G180" s="13" t="s">
        <v>747</v>
      </c>
      <c r="H180" s="13" t="s">
        <v>20</v>
      </c>
      <c r="I180" s="13" t="s">
        <v>749</v>
      </c>
      <c r="J180" s="13" t="s">
        <v>760</v>
      </c>
      <c r="K180" s="13" t="s">
        <v>760</v>
      </c>
      <c r="L180" s="13" t="s">
        <v>761</v>
      </c>
      <c r="M180" s="13" t="s">
        <v>15</v>
      </c>
      <c r="N180" s="14" t="str">
        <f>HYPERLINK("https://electionmgmt.vermont.gov//TFA/DownLoadFinancialDisclosure?FileName=William Notte State Rep_6c05c147-0c4b-47fb-b0e4-fcf3d3bb5a96.pdf", "William Notte State Rep_6c05c147-0c4b-47fb-b0e4-fcf3d3bb5a96.pdf")</f>
        <v>William Notte State Rep_6c05c147-0c4b-47fb-b0e4-fcf3d3bb5a96.pdf</v>
      </c>
      <c r="O180" s="6"/>
      <c r="P180" s="6"/>
      <c r="Q180" s="6"/>
      <c r="R180" s="6"/>
      <c r="S180" s="6"/>
      <c r="T180" s="6"/>
      <c r="U180" s="6"/>
    </row>
    <row r="181" spans="1:21" s="2" customFormat="1" ht="30" customHeight="1" x14ac:dyDescent="0.3">
      <c r="A181" s="13" t="s">
        <v>258</v>
      </c>
      <c r="B181" s="13" t="s">
        <v>1669</v>
      </c>
      <c r="C181" s="13" t="s">
        <v>1670</v>
      </c>
      <c r="D181" s="13" t="s">
        <v>1671</v>
      </c>
      <c r="E181" s="13" t="s">
        <v>1039</v>
      </c>
      <c r="F181" s="13" t="s">
        <v>1672</v>
      </c>
      <c r="G181" s="13" t="s">
        <v>1671</v>
      </c>
      <c r="H181" s="13" t="s">
        <v>20</v>
      </c>
      <c r="I181" s="13" t="s">
        <v>1673</v>
      </c>
      <c r="J181" s="13" t="s">
        <v>1674</v>
      </c>
      <c r="K181" s="13" t="s">
        <v>15</v>
      </c>
      <c r="L181" s="13" t="s">
        <v>1675</v>
      </c>
      <c r="M181" s="13" t="s">
        <v>15</v>
      </c>
      <c r="N181" s="14" t="str">
        <f>HYPERLINK("https://electionmgmt.vermont.gov//TFA/DownLoadFinancialDisclosure?FileName=MALAY_ALICIA_STATEREP_2024AUGPRIMARY_a6bf8873-88bd-44d6-8c16-a5555b97af86.pdf", "MALAY_ALICIA_STATEREP_2024AUGPRIMARY_a6bf8873-88bd-44d6-8c16-a5555b97af86.pdf")</f>
        <v>MALAY_ALICIA_STATEREP_2024AUGPRIMARY_a6bf8873-88bd-44d6-8c16-a5555b97af86.pdf</v>
      </c>
      <c r="O181" s="6"/>
      <c r="P181" s="6"/>
      <c r="Q181" s="6"/>
      <c r="R181" s="6"/>
      <c r="S181" s="6"/>
      <c r="T181" s="6"/>
      <c r="U181" s="6"/>
    </row>
    <row r="182" spans="1:21" s="2" customFormat="1" ht="30" customHeight="1" x14ac:dyDescent="0.3">
      <c r="A182" s="13" t="s">
        <v>258</v>
      </c>
      <c r="B182" s="13" t="s">
        <v>762</v>
      </c>
      <c r="C182" s="13" t="s">
        <v>763</v>
      </c>
      <c r="D182" s="13" t="s">
        <v>764</v>
      </c>
      <c r="E182" s="13" t="s">
        <v>18</v>
      </c>
      <c r="F182" s="13" t="s">
        <v>765</v>
      </c>
      <c r="G182" s="13" t="s">
        <v>764</v>
      </c>
      <c r="H182" s="13" t="s">
        <v>20</v>
      </c>
      <c r="I182" s="13" t="s">
        <v>766</v>
      </c>
      <c r="J182" s="13" t="s">
        <v>767</v>
      </c>
      <c r="K182" s="13" t="s">
        <v>767</v>
      </c>
      <c r="L182" s="13" t="s">
        <v>768</v>
      </c>
      <c r="M182" s="13" t="s">
        <v>769</v>
      </c>
      <c r="N182" s="14" t="str">
        <f>HYPERLINK("https://electionmgmt.vermont.gov//TFA/DownLoadFinancialDisclosure?FileName=FINANCIAL DISCLOSURE JEROME_402c53a2-858a-4c6b-b3e9-df66726c4317.pdf", "FINANCIAL DISCLOSURE JEROME_402c53a2-858a-4c6b-b3e9-df66726c4317.pdf")</f>
        <v>FINANCIAL DISCLOSURE JEROME_402c53a2-858a-4c6b-b3e9-df66726c4317.pdf</v>
      </c>
      <c r="O182" s="6"/>
      <c r="P182" s="6"/>
      <c r="Q182" s="6"/>
      <c r="R182" s="6"/>
      <c r="S182" s="6"/>
      <c r="T182" s="6"/>
      <c r="U182" s="6"/>
    </row>
    <row r="183" spans="1:21" s="2" customFormat="1" ht="30" customHeight="1" x14ac:dyDescent="0.3">
      <c r="A183" s="13" t="s">
        <v>258</v>
      </c>
      <c r="B183" s="13" t="s">
        <v>770</v>
      </c>
      <c r="C183" s="13" t="s">
        <v>1455</v>
      </c>
      <c r="D183" s="13" t="s">
        <v>1456</v>
      </c>
      <c r="E183" s="13" t="s">
        <v>1039</v>
      </c>
      <c r="F183" s="13" t="s">
        <v>1457</v>
      </c>
      <c r="G183" s="13" t="s">
        <v>1456</v>
      </c>
      <c r="H183" s="13" t="s">
        <v>20</v>
      </c>
      <c r="I183" s="13" t="s">
        <v>1458</v>
      </c>
      <c r="J183" s="13" t="s">
        <v>1459</v>
      </c>
      <c r="K183" s="13" t="s">
        <v>15</v>
      </c>
      <c r="L183" s="13" t="s">
        <v>1460</v>
      </c>
      <c r="M183" s="13" t="s">
        <v>15</v>
      </c>
      <c r="N183" s="14" t="str">
        <f>HYPERLINK("https://electionmgmt.vermont.gov//TFA/DownLoadFinancialDisclosure?FileName=Chris Pritchard_acfb47b4-9583-4c62-a345-091b4dc6d470.pdf", "Chris Pritchard_acfb47b4-9583-4c62-a345-091b4dc6d470.pdf")</f>
        <v>Chris Pritchard_acfb47b4-9583-4c62-a345-091b4dc6d470.pdf</v>
      </c>
      <c r="O183" s="6"/>
      <c r="P183" s="6"/>
      <c r="Q183" s="6"/>
      <c r="R183" s="6"/>
      <c r="S183" s="6"/>
      <c r="T183" s="6"/>
      <c r="U183" s="6"/>
    </row>
    <row r="184" spans="1:21" s="2" customFormat="1" ht="30" customHeight="1" x14ac:dyDescent="0.3">
      <c r="A184" s="13" t="s">
        <v>258</v>
      </c>
      <c r="B184" s="13" t="s">
        <v>770</v>
      </c>
      <c r="C184" s="13" t="s">
        <v>771</v>
      </c>
      <c r="D184" s="13" t="s">
        <v>772</v>
      </c>
      <c r="E184" s="13" t="s">
        <v>18</v>
      </c>
      <c r="F184" s="13" t="s">
        <v>773</v>
      </c>
      <c r="G184" s="13" t="s">
        <v>772</v>
      </c>
      <c r="H184" s="13" t="s">
        <v>20</v>
      </c>
      <c r="I184" s="13" t="s">
        <v>774</v>
      </c>
      <c r="J184" s="13" t="s">
        <v>775</v>
      </c>
      <c r="K184" s="13" t="s">
        <v>775</v>
      </c>
      <c r="L184" s="13" t="s">
        <v>776</v>
      </c>
      <c r="M184" s="13" t="s">
        <v>777</v>
      </c>
      <c r="N184" s="14" t="str">
        <f>HYPERLINK("https://electionmgmt.vermont.gov//TFA/DownLoadFinancialDisclosure?FileName=Robin Chesnut-Tangerman_62dd564c-7ea4-4a59-b949-e9465ede5f19.pdf", "Robin Chesnut-Tangerman_62dd564c-7ea4-4a59-b949-e9465ede5f19.pdf")</f>
        <v>Robin Chesnut-Tangerman_62dd564c-7ea4-4a59-b949-e9465ede5f19.pdf</v>
      </c>
      <c r="O184" s="6"/>
      <c r="P184" s="6"/>
      <c r="Q184" s="6"/>
      <c r="R184" s="6"/>
      <c r="S184" s="6"/>
      <c r="T184" s="6"/>
      <c r="U184" s="6"/>
    </row>
    <row r="185" spans="1:21" s="2" customFormat="1" ht="30" customHeight="1" x14ac:dyDescent="0.3">
      <c r="A185" s="13" t="s">
        <v>258</v>
      </c>
      <c r="B185" s="13" t="s">
        <v>770</v>
      </c>
      <c r="C185" s="13" t="s">
        <v>1676</v>
      </c>
      <c r="D185" s="13" t="s">
        <v>1450</v>
      </c>
      <c r="E185" s="13" t="s">
        <v>1039</v>
      </c>
      <c r="F185" s="13" t="s">
        <v>1451</v>
      </c>
      <c r="G185" s="13" t="s">
        <v>1450</v>
      </c>
      <c r="H185" s="13" t="s">
        <v>20</v>
      </c>
      <c r="I185" s="13" t="s">
        <v>1452</v>
      </c>
      <c r="J185" s="13" t="s">
        <v>1453</v>
      </c>
      <c r="K185" s="13" t="s">
        <v>15</v>
      </c>
      <c r="L185" s="13" t="s">
        <v>1454</v>
      </c>
      <c r="M185" s="13" t="s">
        <v>15</v>
      </c>
      <c r="N185" s="14" t="str">
        <f>HYPERLINK("https://electionmgmt.vermont.gov//TFA/DownLoadFinancialDisclosure?FileName=Ronald Lacoste_76bba25a-c63d-4e56-acfc-b32d56bacbb0.pdf", "Ronald Lacoste_76bba25a-c63d-4e56-acfc-b32d56bacbb0.pdf")</f>
        <v>Ronald Lacoste_76bba25a-c63d-4e56-acfc-b32d56bacbb0.pdf</v>
      </c>
      <c r="O185" s="6"/>
      <c r="P185" s="6"/>
      <c r="Q185" s="6"/>
      <c r="R185" s="6"/>
      <c r="S185" s="6"/>
      <c r="T185" s="6"/>
      <c r="U185" s="6"/>
    </row>
    <row r="186" spans="1:21" s="2" customFormat="1" ht="30" customHeight="1" x14ac:dyDescent="0.3">
      <c r="A186" s="13" t="s">
        <v>258</v>
      </c>
      <c r="B186" s="13" t="s">
        <v>778</v>
      </c>
      <c r="C186" s="13" t="s">
        <v>779</v>
      </c>
      <c r="D186" s="13" t="s">
        <v>780</v>
      </c>
      <c r="E186" s="13" t="s">
        <v>18</v>
      </c>
      <c r="F186" s="13" t="s">
        <v>781</v>
      </c>
      <c r="G186" s="13" t="s">
        <v>780</v>
      </c>
      <c r="H186" s="13" t="s">
        <v>20</v>
      </c>
      <c r="I186" s="13" t="s">
        <v>782</v>
      </c>
      <c r="J186" s="13" t="s">
        <v>783</v>
      </c>
      <c r="K186" s="13" t="s">
        <v>15</v>
      </c>
      <c r="L186" s="13" t="s">
        <v>784</v>
      </c>
      <c r="M186" s="13" t="s">
        <v>15</v>
      </c>
      <c r="N186" s="14" t="str">
        <f>HYPERLINK("https://electionmgmt.vermont.gov//TFA/DownLoadFinancialDisclosure?FileName=SKM_658e24053109420_2b981bba-5937-4c54-a07c-2b6ac09b5112.pdf", "SKM_658e24053109420_2b981bba-5937-4c54-a07c-2b6ac09b5112.pdf")</f>
        <v>SKM_658e24053109420_2b981bba-5937-4c54-a07c-2b6ac09b5112.pdf</v>
      </c>
      <c r="O186" s="6"/>
      <c r="P186" s="6"/>
      <c r="Q186" s="6"/>
      <c r="R186" s="6"/>
      <c r="S186" s="6"/>
      <c r="T186" s="6"/>
      <c r="U186" s="6"/>
    </row>
    <row r="187" spans="1:21" s="2" customFormat="1" ht="30" customHeight="1" x14ac:dyDescent="0.3">
      <c r="A187" s="13" t="s">
        <v>258</v>
      </c>
      <c r="B187" s="13" t="s">
        <v>778</v>
      </c>
      <c r="C187" s="13" t="s">
        <v>1461</v>
      </c>
      <c r="D187" s="13" t="s">
        <v>1175</v>
      </c>
      <c r="E187" s="13" t="s">
        <v>1039</v>
      </c>
      <c r="F187" s="13" t="s">
        <v>1462</v>
      </c>
      <c r="G187" s="13" t="s">
        <v>1175</v>
      </c>
      <c r="H187" s="13" t="s">
        <v>20</v>
      </c>
      <c r="I187" s="13" t="s">
        <v>1176</v>
      </c>
      <c r="J187" s="13" t="s">
        <v>1463</v>
      </c>
      <c r="K187" s="13" t="s">
        <v>15</v>
      </c>
      <c r="L187" s="13" t="s">
        <v>1464</v>
      </c>
      <c r="M187" s="13" t="s">
        <v>1465</v>
      </c>
      <c r="N187" s="14" t="str">
        <f>HYPERLINK("https://electionmgmt.vermont.gov//TFA/DownLoadFinancialDisclosure?FileName=SKM_658e24053109360_f19ca712-bf17-48b6-a987-334e4b8bb01c.pdf", "SKM_658e24053109360_f19ca712-bf17-48b6-a987-334e4b8bb01c.pdf")</f>
        <v>SKM_658e24053109360_f19ca712-bf17-48b6-a987-334e4b8bb01c.pdf</v>
      </c>
      <c r="O187" s="6"/>
      <c r="P187" s="6"/>
      <c r="Q187" s="6"/>
      <c r="R187" s="6"/>
      <c r="S187" s="6"/>
      <c r="T187" s="6"/>
      <c r="U187" s="6"/>
    </row>
    <row r="188" spans="1:21" s="2" customFormat="1" ht="30" customHeight="1" x14ac:dyDescent="0.3">
      <c r="A188" s="13" t="s">
        <v>258</v>
      </c>
      <c r="B188" s="13" t="s">
        <v>208</v>
      </c>
      <c r="C188" s="13" t="s">
        <v>1466</v>
      </c>
      <c r="D188" s="13" t="s">
        <v>1467</v>
      </c>
      <c r="E188" s="13" t="s">
        <v>1039</v>
      </c>
      <c r="F188" s="13" t="s">
        <v>1468</v>
      </c>
      <c r="G188" s="13" t="s">
        <v>1467</v>
      </c>
      <c r="H188" s="13" t="s">
        <v>20</v>
      </c>
      <c r="I188" s="13" t="s">
        <v>1469</v>
      </c>
      <c r="J188" s="13" t="s">
        <v>1470</v>
      </c>
      <c r="K188" s="13" t="s">
        <v>1470</v>
      </c>
      <c r="L188" s="13" t="s">
        <v>1471</v>
      </c>
      <c r="M188" s="13" t="s">
        <v>15</v>
      </c>
      <c r="N188" s="14" t="str">
        <f>HYPERLINK("https://electionmgmt.vermont.gov//TFA/DownLoadFinancialDisclosure?FileName=GOSLANT_2b6de86a-2060-48a0-9421-0af248ed4902.pdf", "GOSLANT_2b6de86a-2060-48a0-9421-0af248ed4902.pdf")</f>
        <v>GOSLANT_2b6de86a-2060-48a0-9421-0af248ed4902.pdf</v>
      </c>
      <c r="O188" s="6"/>
      <c r="P188" s="6"/>
      <c r="Q188" s="6"/>
      <c r="R188" s="6"/>
      <c r="S188" s="6"/>
      <c r="T188" s="6"/>
      <c r="U188" s="6"/>
    </row>
    <row r="189" spans="1:21" s="2" customFormat="1" ht="30" customHeight="1" x14ac:dyDescent="0.3">
      <c r="A189" s="13" t="s">
        <v>258</v>
      </c>
      <c r="B189" s="13" t="s">
        <v>785</v>
      </c>
      <c r="C189" s="13" t="s">
        <v>792</v>
      </c>
      <c r="D189" s="13" t="s">
        <v>793</v>
      </c>
      <c r="E189" s="13" t="s">
        <v>18</v>
      </c>
      <c r="F189" s="13" t="s">
        <v>794</v>
      </c>
      <c r="G189" s="13" t="s">
        <v>793</v>
      </c>
      <c r="H189" s="13" t="s">
        <v>20</v>
      </c>
      <c r="I189" s="13" t="s">
        <v>795</v>
      </c>
      <c r="J189" s="13" t="s">
        <v>796</v>
      </c>
      <c r="K189" s="13" t="s">
        <v>15</v>
      </c>
      <c r="L189" s="13" t="s">
        <v>797</v>
      </c>
      <c r="M189" s="13" t="s">
        <v>798</v>
      </c>
      <c r="N189" s="14" t="str">
        <f>HYPERLINK("https://electionmgmt.vermont.gov//TFA/DownLoadFinancialDisclosure?FileName=White C Financial Disclousre_8b442f29-fcf9-4888-a04c-818ac17301a1.pdf", "White C Financial Disclousre_8b442f29-fcf9-4888-a04c-818ac17301a1.pdf")</f>
        <v>White C Financial Disclousre_8b442f29-fcf9-4888-a04c-818ac17301a1.pdf</v>
      </c>
      <c r="O189" s="6"/>
      <c r="P189" s="6"/>
      <c r="Q189" s="6"/>
      <c r="R189" s="6"/>
      <c r="S189" s="6"/>
      <c r="T189" s="6"/>
      <c r="U189" s="6"/>
    </row>
    <row r="190" spans="1:21" s="2" customFormat="1" ht="30" customHeight="1" x14ac:dyDescent="0.3">
      <c r="A190" s="13" t="s">
        <v>258</v>
      </c>
      <c r="B190" s="13" t="s">
        <v>785</v>
      </c>
      <c r="C190" s="13" t="s">
        <v>786</v>
      </c>
      <c r="D190" s="13" t="s">
        <v>787</v>
      </c>
      <c r="E190" s="13" t="s">
        <v>18</v>
      </c>
      <c r="F190" s="13" t="s">
        <v>1702</v>
      </c>
      <c r="G190" s="13" t="s">
        <v>787</v>
      </c>
      <c r="H190" s="13" t="s">
        <v>20</v>
      </c>
      <c r="I190" s="13" t="s">
        <v>788</v>
      </c>
      <c r="J190" s="13" t="s">
        <v>789</v>
      </c>
      <c r="K190" s="13" t="s">
        <v>15</v>
      </c>
      <c r="L190" s="13" t="s">
        <v>790</v>
      </c>
      <c r="M190" s="13" t="s">
        <v>791</v>
      </c>
      <c r="N190" s="14" t="str">
        <f>HYPERLINK("https://electionmgmt.vermont.gov//TFA/DownLoadFinancialDisclosure?FileName=Torre D Financial Disclosure_c9f013d0-7764-42b9-bf66-8df8092ac71d.pdf", "Torre D Financial Disclosure_c9f013d0-7764-42b9-bf66-8df8092ac71d.pdf")</f>
        <v>Torre D Financial Disclosure_c9f013d0-7764-42b9-bf66-8df8092ac71d.pdf</v>
      </c>
      <c r="O190" s="6"/>
      <c r="P190" s="6"/>
      <c r="Q190" s="6"/>
      <c r="R190" s="6"/>
      <c r="S190" s="6"/>
      <c r="T190" s="6"/>
      <c r="U190" s="6"/>
    </row>
    <row r="191" spans="1:21" s="2" customFormat="1" ht="30" customHeight="1" x14ac:dyDescent="0.3">
      <c r="A191" s="13" t="s">
        <v>258</v>
      </c>
      <c r="B191" s="13" t="s">
        <v>799</v>
      </c>
      <c r="C191" s="13" t="s">
        <v>800</v>
      </c>
      <c r="D191" s="13" t="s">
        <v>222</v>
      </c>
      <c r="E191" s="13" t="s">
        <v>18</v>
      </c>
      <c r="F191" s="13" t="s">
        <v>801</v>
      </c>
      <c r="G191" s="13" t="s">
        <v>222</v>
      </c>
      <c r="H191" s="13" t="s">
        <v>20</v>
      </c>
      <c r="I191" s="13" t="s">
        <v>224</v>
      </c>
      <c r="J191" s="13" t="s">
        <v>802</v>
      </c>
      <c r="K191" s="13" t="s">
        <v>802</v>
      </c>
      <c r="L191" s="13" t="s">
        <v>803</v>
      </c>
      <c r="M191" s="13" t="s">
        <v>15</v>
      </c>
      <c r="N191" s="14" t="str">
        <f>HYPERLINK("https://electionmgmt.vermont.gov//TFA/DownLoadFinancialDisclosure?FileName=EDWARD WASZAZAK_d9186563-8856-49eb-9fc7-ef3ece9d7a26.pdf", "EDWARD WASZAZAK_d9186563-8856-49eb-9fc7-ef3ece9d7a26.pdf")</f>
        <v>EDWARD WASZAZAK_d9186563-8856-49eb-9fc7-ef3ece9d7a26.pdf</v>
      </c>
      <c r="O191" s="6"/>
      <c r="P191" s="6"/>
      <c r="Q191" s="6"/>
      <c r="R191" s="6"/>
      <c r="S191" s="6"/>
      <c r="T191" s="6"/>
      <c r="U191" s="6"/>
    </row>
    <row r="192" spans="1:21" s="2" customFormat="1" ht="30" customHeight="1" x14ac:dyDescent="0.3">
      <c r="A192" s="13" t="s">
        <v>258</v>
      </c>
      <c r="B192" s="13" t="s">
        <v>799</v>
      </c>
      <c r="C192" s="13" t="s">
        <v>804</v>
      </c>
      <c r="D192" s="13" t="s">
        <v>222</v>
      </c>
      <c r="E192" s="13" t="s">
        <v>18</v>
      </c>
      <c r="F192" s="13" t="s">
        <v>805</v>
      </c>
      <c r="G192" s="13" t="s">
        <v>222</v>
      </c>
      <c r="H192" s="13" t="s">
        <v>20</v>
      </c>
      <c r="I192" s="13" t="s">
        <v>224</v>
      </c>
      <c r="J192" s="13" t="s">
        <v>806</v>
      </c>
      <c r="K192" s="13" t="s">
        <v>806</v>
      </c>
      <c r="L192" s="13" t="s">
        <v>807</v>
      </c>
      <c r="M192" s="13" t="s">
        <v>15</v>
      </c>
      <c r="N192" s="14" t="str">
        <f>HYPERLINK("https://electionmgmt.vermont.gov//TFA/DownLoadFinancialDisclosure?FileName=DOC051724-05172024124600_f3b3e378-ac7a-4756-9050-29386994a618.pdf", "DOC051724-05172024124600_f3b3e378-ac7a-4756-9050-29386994a618.pdf")</f>
        <v>DOC051724-05172024124600_f3b3e378-ac7a-4756-9050-29386994a618.pdf</v>
      </c>
      <c r="O192" s="6"/>
      <c r="P192" s="6"/>
      <c r="Q192" s="6"/>
      <c r="R192" s="6"/>
      <c r="S192" s="6"/>
      <c r="T192" s="6"/>
      <c r="U192" s="6"/>
    </row>
    <row r="193" spans="1:21" s="2" customFormat="1" ht="30" customHeight="1" x14ac:dyDescent="0.3">
      <c r="A193" s="13" t="s">
        <v>258</v>
      </c>
      <c r="B193" s="13" t="s">
        <v>808</v>
      </c>
      <c r="C193" s="13" t="s">
        <v>809</v>
      </c>
      <c r="D193" s="13" t="s">
        <v>210</v>
      </c>
      <c r="E193" s="13" t="s">
        <v>18</v>
      </c>
      <c r="F193" s="13" t="s">
        <v>810</v>
      </c>
      <c r="G193" s="13" t="s">
        <v>210</v>
      </c>
      <c r="H193" s="13" t="s">
        <v>20</v>
      </c>
      <c r="I193" s="13" t="s">
        <v>212</v>
      </c>
      <c r="J193" s="13" t="s">
        <v>811</v>
      </c>
      <c r="K193" s="13" t="s">
        <v>811</v>
      </c>
      <c r="L193" s="13" t="s">
        <v>812</v>
      </c>
      <c r="M193" s="13" t="s">
        <v>15</v>
      </c>
      <c r="N193" s="14" t="str">
        <f>HYPERLINK("https://electionmgmt.vermont.gov//TFA/DownLoadFinancialDisclosure?FileName=Casey disclosure_e0b6f6da-c979-4557-b875-e097a001ea00.pdf", "Casey disclosure_e0b6f6da-c979-4557-b875-e097a001ea00.pdf")</f>
        <v>Casey disclosure_e0b6f6da-c979-4557-b875-e097a001ea00.pdf</v>
      </c>
      <c r="O193" s="6"/>
      <c r="P193" s="6"/>
      <c r="Q193" s="6"/>
      <c r="R193" s="6"/>
      <c r="S193" s="6"/>
      <c r="T193" s="6"/>
      <c r="U193" s="6"/>
    </row>
    <row r="194" spans="1:21" s="2" customFormat="1" ht="30" customHeight="1" x14ac:dyDescent="0.3">
      <c r="A194" s="13" t="s">
        <v>258</v>
      </c>
      <c r="B194" s="13" t="s">
        <v>808</v>
      </c>
      <c r="C194" s="13" t="s">
        <v>813</v>
      </c>
      <c r="D194" s="13" t="s">
        <v>210</v>
      </c>
      <c r="E194" s="13" t="s">
        <v>18</v>
      </c>
      <c r="F194" s="13" t="s">
        <v>814</v>
      </c>
      <c r="G194" s="13" t="s">
        <v>210</v>
      </c>
      <c r="H194" s="13" t="s">
        <v>20</v>
      </c>
      <c r="I194" s="13" t="s">
        <v>212</v>
      </c>
      <c r="J194" s="13" t="s">
        <v>815</v>
      </c>
      <c r="K194" s="13" t="s">
        <v>815</v>
      </c>
      <c r="L194" s="13" t="s">
        <v>816</v>
      </c>
      <c r="M194" s="13" t="s">
        <v>15</v>
      </c>
      <c r="N194" s="14" t="str">
        <f>HYPERLINK("https://electionmgmt.vermont.gov//TFA/DownLoadFinancialDisclosure?FileName=McCann disclosure_900a5edf-0dd2-4084-bf81-ea87182d7043.pdf", "McCann disclosure_900a5edf-0dd2-4084-bf81-ea87182d7043.pdf")</f>
        <v>McCann disclosure_900a5edf-0dd2-4084-bf81-ea87182d7043.pdf</v>
      </c>
      <c r="O194" s="6"/>
      <c r="P194" s="6"/>
      <c r="Q194" s="6"/>
      <c r="R194" s="6"/>
      <c r="S194" s="6"/>
      <c r="T194" s="6"/>
      <c r="U194" s="6"/>
    </row>
    <row r="195" spans="1:21" s="2" customFormat="1" ht="30" customHeight="1" x14ac:dyDescent="0.3">
      <c r="A195" s="13" t="s">
        <v>258</v>
      </c>
      <c r="B195" s="13" t="s">
        <v>817</v>
      </c>
      <c r="C195" s="13" t="s">
        <v>818</v>
      </c>
      <c r="D195" s="13" t="s">
        <v>819</v>
      </c>
      <c r="E195" s="13" t="s">
        <v>18</v>
      </c>
      <c r="F195" s="13" t="s">
        <v>1712</v>
      </c>
      <c r="G195" s="13" t="s">
        <v>819</v>
      </c>
      <c r="H195" s="13" t="s">
        <v>20</v>
      </c>
      <c r="I195" s="17" t="s">
        <v>1701</v>
      </c>
      <c r="J195" s="13" t="s">
        <v>820</v>
      </c>
      <c r="K195" s="13" t="s">
        <v>821</v>
      </c>
      <c r="L195" s="13" t="s">
        <v>822</v>
      </c>
      <c r="M195" s="13" t="s">
        <v>823</v>
      </c>
      <c r="N195" s="14" t="str">
        <f>HYPERLINK("https://electionmgmt.vermont.gov//TFA/DownLoadFinancialDisclosure?FileName=E Chapin Financial_64a0ff96-fb55-4771-b404-374c4f5f4702.pdf", "E Chapin Financial_64a0ff96-fb55-4771-b404-374c4f5f4702.pdf")</f>
        <v>E Chapin Financial_64a0ff96-fb55-4771-b404-374c4f5f4702.pdf</v>
      </c>
      <c r="O195" s="6"/>
      <c r="P195" s="6"/>
      <c r="Q195" s="6"/>
      <c r="R195" s="6"/>
      <c r="S195" s="6"/>
      <c r="T195" s="6"/>
      <c r="U195" s="6"/>
    </row>
    <row r="196" spans="1:21" s="2" customFormat="1" ht="30" customHeight="1" x14ac:dyDescent="0.3">
      <c r="A196" s="13" t="s">
        <v>258</v>
      </c>
      <c r="B196" s="13" t="s">
        <v>824</v>
      </c>
      <c r="C196" s="13" t="s">
        <v>825</v>
      </c>
      <c r="D196" s="13" t="s">
        <v>826</v>
      </c>
      <c r="E196" s="13" t="s">
        <v>18</v>
      </c>
      <c r="F196" s="13" t="s">
        <v>827</v>
      </c>
      <c r="G196" s="13" t="s">
        <v>828</v>
      </c>
      <c r="H196" s="13" t="s">
        <v>20</v>
      </c>
      <c r="I196" s="13" t="s">
        <v>829</v>
      </c>
      <c r="J196" s="13" t="s">
        <v>830</v>
      </c>
      <c r="K196" s="13" t="s">
        <v>830</v>
      </c>
      <c r="L196" s="13" t="s">
        <v>831</v>
      </c>
      <c r="M196" s="13" t="s">
        <v>832</v>
      </c>
      <c r="N196" s="14" t="str">
        <f>HYPERLINK("https://electionmgmt.vermont.gov//TFA/DownLoadFinancialDisclosure?FileName=Mihlay 2024 Financial Disclosure_42c8950a-0673-4594-b480-8b29e8295f12.pdf", "Mihlay 2024 Financial Disclosure_42c8950a-0673-4594-b480-8b29e8295f12.pdf")</f>
        <v>Mihlay 2024 Financial Disclosure_42c8950a-0673-4594-b480-8b29e8295f12.pdf</v>
      </c>
      <c r="O196" s="6"/>
      <c r="P196" s="6"/>
      <c r="Q196" s="6"/>
      <c r="R196" s="6"/>
      <c r="S196" s="6"/>
      <c r="T196" s="6"/>
      <c r="U196" s="6"/>
    </row>
    <row r="197" spans="1:21" s="2" customFormat="1" ht="30" customHeight="1" x14ac:dyDescent="0.3">
      <c r="A197" s="13" t="s">
        <v>258</v>
      </c>
      <c r="B197" s="13" t="s">
        <v>833</v>
      </c>
      <c r="C197" s="13" t="s">
        <v>834</v>
      </c>
      <c r="D197" s="13" t="s">
        <v>835</v>
      </c>
      <c r="E197" s="13" t="s">
        <v>18</v>
      </c>
      <c r="F197" s="13" t="s">
        <v>836</v>
      </c>
      <c r="G197" s="13" t="s">
        <v>835</v>
      </c>
      <c r="H197" s="13" t="s">
        <v>20</v>
      </c>
      <c r="I197" s="13" t="s">
        <v>837</v>
      </c>
      <c r="J197" s="13" t="s">
        <v>838</v>
      </c>
      <c r="K197" s="13" t="s">
        <v>15</v>
      </c>
      <c r="L197" s="13" t="s">
        <v>839</v>
      </c>
      <c r="M197" s="13" t="s">
        <v>840</v>
      </c>
      <c r="N197" s="14" t="str">
        <f>HYPERLINK("https://electionmgmt.vermont.gov//TFA/DownLoadFinancialDisclosure?FileName=SKM_C360i24052813360_bee0b559-a23f-4417-97b5-4a2550417c19.pdf", "SKM_C360i24052813360_bee0b559-a23f-4417-97b5-4a2550417c19.pdf")</f>
        <v>SKM_C360i24052813360_bee0b559-a23f-4417-97b5-4a2550417c19.pdf</v>
      </c>
      <c r="O197" s="6"/>
      <c r="P197" s="6"/>
      <c r="Q197" s="6"/>
      <c r="R197" s="6"/>
      <c r="S197" s="6"/>
      <c r="T197" s="6"/>
      <c r="U197" s="6"/>
    </row>
    <row r="198" spans="1:21" s="2" customFormat="1" ht="30" customHeight="1" x14ac:dyDescent="0.3">
      <c r="A198" s="13" t="s">
        <v>258</v>
      </c>
      <c r="B198" s="13" t="s">
        <v>833</v>
      </c>
      <c r="C198" s="13" t="s">
        <v>1472</v>
      </c>
      <c r="D198" s="13" t="s">
        <v>835</v>
      </c>
      <c r="E198" s="13" t="s">
        <v>1039</v>
      </c>
      <c r="F198" s="13" t="s">
        <v>1473</v>
      </c>
      <c r="G198" s="13" t="s">
        <v>835</v>
      </c>
      <c r="H198" s="13" t="s">
        <v>20</v>
      </c>
      <c r="I198" s="13" t="s">
        <v>837</v>
      </c>
      <c r="J198" s="13" t="s">
        <v>1474</v>
      </c>
      <c r="K198" s="13" t="s">
        <v>15</v>
      </c>
      <c r="L198" s="13" t="s">
        <v>1475</v>
      </c>
      <c r="M198" s="13" t="s">
        <v>15</v>
      </c>
      <c r="N198" s="14" t="str">
        <f>HYPERLINK("https://electionmgmt.vermont.gov//TFA/DownLoadFinancialDisclosure?FileName=SKM_C360i24053009540_0893547a-5133-4211-857f-dfa5d4c46035.pdf", "SKM_C360i24053009540_0893547a-5133-4211-857f-dfa5d4c46035.pdf")</f>
        <v>SKM_C360i24053009540_0893547a-5133-4211-857f-dfa5d4c46035.pdf</v>
      </c>
      <c r="O198" s="6"/>
      <c r="P198" s="6"/>
      <c r="Q198" s="6"/>
      <c r="R198" s="6"/>
      <c r="S198" s="6"/>
      <c r="T198" s="6"/>
      <c r="U198" s="6"/>
    </row>
    <row r="199" spans="1:21" s="2" customFormat="1" ht="30" customHeight="1" x14ac:dyDescent="0.3">
      <c r="A199" s="13" t="s">
        <v>258</v>
      </c>
      <c r="B199" s="13" t="s">
        <v>833</v>
      </c>
      <c r="C199" s="13" t="s">
        <v>1691</v>
      </c>
      <c r="D199" s="13" t="s">
        <v>835</v>
      </c>
      <c r="E199" s="13" t="s">
        <v>18</v>
      </c>
      <c r="F199" s="13" t="s">
        <v>846</v>
      </c>
      <c r="G199" s="13" t="s">
        <v>835</v>
      </c>
      <c r="H199" s="13" t="s">
        <v>20</v>
      </c>
      <c r="I199" s="13" t="s">
        <v>837</v>
      </c>
      <c r="J199" s="13" t="s">
        <v>847</v>
      </c>
      <c r="K199" s="13" t="s">
        <v>15</v>
      </c>
      <c r="L199" s="13" t="s">
        <v>848</v>
      </c>
      <c r="M199" s="13" t="s">
        <v>15</v>
      </c>
      <c r="N199" s="14" t="str">
        <f>HYPERLINK("https://electionmgmt.vermont.gov//TFA/DownLoadFinancialDisclosure?FileName=SKM_C360i24052915080_bb2bef16-8f58-4191-951e-39f01fc7f8c9.pdf", "SKM_C360i24052915080_bb2bef16-8f58-4191-951e-39f01fc7f8c9.pdf")</f>
        <v>SKM_C360i24052915080_bb2bef16-8f58-4191-951e-39f01fc7f8c9.pdf</v>
      </c>
      <c r="O199" s="6"/>
      <c r="P199" s="6"/>
      <c r="Q199" s="6"/>
      <c r="R199" s="6"/>
      <c r="S199" s="6"/>
      <c r="T199" s="6"/>
      <c r="U199" s="6"/>
    </row>
    <row r="200" spans="1:21" s="2" customFormat="1" ht="30" customHeight="1" x14ac:dyDescent="0.3">
      <c r="A200" s="13" t="s">
        <v>258</v>
      </c>
      <c r="B200" s="13" t="s">
        <v>833</v>
      </c>
      <c r="C200" s="13" t="s">
        <v>841</v>
      </c>
      <c r="D200" s="13" t="s">
        <v>835</v>
      </c>
      <c r="E200" s="13" t="s">
        <v>18</v>
      </c>
      <c r="F200" s="13" t="s">
        <v>842</v>
      </c>
      <c r="G200" s="13" t="s">
        <v>835</v>
      </c>
      <c r="H200" s="13" t="s">
        <v>20</v>
      </c>
      <c r="I200" s="13" t="s">
        <v>837</v>
      </c>
      <c r="J200" s="13" t="s">
        <v>843</v>
      </c>
      <c r="K200" s="13" t="s">
        <v>15</v>
      </c>
      <c r="L200" s="13" t="s">
        <v>844</v>
      </c>
      <c r="M200" s="13" t="s">
        <v>845</v>
      </c>
      <c r="N200" s="14" t="str">
        <f>HYPERLINK("https://electionmgmt.vermont.gov//TFA/DownLoadFinancialDisclosure?FileName=SKM_C360i24052911420_5ddb3f9e-4349-4927-b74c-6695f2609016.pdf", "SKM_C360i24052911420_5ddb3f9e-4349-4927-b74c-6695f2609016.pdf")</f>
        <v>SKM_C360i24052911420_5ddb3f9e-4349-4927-b74c-6695f2609016.pdf</v>
      </c>
      <c r="O200" s="6"/>
      <c r="P200" s="6"/>
      <c r="Q200" s="6"/>
      <c r="R200" s="6"/>
      <c r="S200" s="6"/>
      <c r="T200" s="6"/>
      <c r="U200" s="6"/>
    </row>
    <row r="201" spans="1:21" s="2" customFormat="1" ht="30" customHeight="1" x14ac:dyDescent="0.3">
      <c r="A201" s="13" t="s">
        <v>258</v>
      </c>
      <c r="B201" s="13" t="s">
        <v>849</v>
      </c>
      <c r="C201" s="13" t="s">
        <v>1479</v>
      </c>
      <c r="D201" s="13" t="s">
        <v>851</v>
      </c>
      <c r="E201" s="13" t="s">
        <v>1039</v>
      </c>
      <c r="F201" s="13" t="s">
        <v>1480</v>
      </c>
      <c r="G201" s="13" t="s">
        <v>851</v>
      </c>
      <c r="H201" s="13" t="s">
        <v>20</v>
      </c>
      <c r="I201" s="13" t="s">
        <v>224</v>
      </c>
      <c r="J201" s="13" t="s">
        <v>1481</v>
      </c>
      <c r="K201" s="13" t="s">
        <v>15</v>
      </c>
      <c r="L201" s="13" t="s">
        <v>15</v>
      </c>
      <c r="M201" s="13" t="s">
        <v>15</v>
      </c>
      <c r="N201" s="14" t="str">
        <f>HYPERLINK("https://electionmgmt.vermont.gov//TFA/DownLoadFinancialDisclosure?FileName=MCFAUN - revised_0a1b8de9-e9c1-4529-8cba-88889a9a4a22.pdf", "MCFAUN - revised_0a1b8de9-e9c1-4529-8cba-88889a9a4a22.pdf")</f>
        <v>MCFAUN - revised_0a1b8de9-e9c1-4529-8cba-88889a9a4a22.pdf</v>
      </c>
      <c r="O201" s="6"/>
      <c r="P201" s="6"/>
      <c r="Q201" s="6"/>
      <c r="R201" s="6"/>
      <c r="S201" s="6"/>
      <c r="T201" s="6"/>
      <c r="U201" s="6"/>
    </row>
    <row r="202" spans="1:21" s="2" customFormat="1" ht="30" customHeight="1" x14ac:dyDescent="0.3">
      <c r="A202" s="13" t="s">
        <v>258</v>
      </c>
      <c r="B202" s="13" t="s">
        <v>849</v>
      </c>
      <c r="C202" s="13" t="s">
        <v>1476</v>
      </c>
      <c r="D202" s="13" t="s">
        <v>851</v>
      </c>
      <c r="E202" s="13" t="s">
        <v>1039</v>
      </c>
      <c r="F202" s="13" t="s">
        <v>1477</v>
      </c>
      <c r="G202" s="13" t="s">
        <v>851</v>
      </c>
      <c r="H202" s="13" t="s">
        <v>20</v>
      </c>
      <c r="I202" s="13" t="s">
        <v>224</v>
      </c>
      <c r="J202" s="13" t="s">
        <v>15</v>
      </c>
      <c r="K202" s="13" t="s">
        <v>15</v>
      </c>
      <c r="L202" s="13" t="s">
        <v>1478</v>
      </c>
      <c r="M202" s="13" t="s">
        <v>15</v>
      </c>
      <c r="N202" s="14" t="str">
        <f>HYPERLINK("https://electionmgmt.vermont.gov//TFA/DownLoadFinancialDisclosure?FileName=Galfetti_de77e17c-174e-40b5-916f-0f4cb283ef7b.pdf", "Galfetti_de77e17c-174e-40b5-916f-0f4cb283ef7b.pdf")</f>
        <v>Galfetti_de77e17c-174e-40b5-916f-0f4cb283ef7b.pdf</v>
      </c>
      <c r="O202" s="6"/>
      <c r="P202" s="6"/>
      <c r="Q202" s="6"/>
      <c r="R202" s="6"/>
      <c r="S202" s="6"/>
      <c r="T202" s="6"/>
      <c r="U202" s="6"/>
    </row>
    <row r="203" spans="1:21" s="2" customFormat="1" ht="30" customHeight="1" x14ac:dyDescent="0.3">
      <c r="A203" s="13" t="s">
        <v>258</v>
      </c>
      <c r="B203" s="13" t="s">
        <v>849</v>
      </c>
      <c r="C203" s="13" t="s">
        <v>850</v>
      </c>
      <c r="D203" s="13" t="s">
        <v>851</v>
      </c>
      <c r="E203" s="13" t="s">
        <v>18</v>
      </c>
      <c r="F203" s="13" t="s">
        <v>852</v>
      </c>
      <c r="G203" s="13" t="s">
        <v>851</v>
      </c>
      <c r="H203" s="13" t="s">
        <v>20</v>
      </c>
      <c r="I203" s="13" t="s">
        <v>224</v>
      </c>
      <c r="J203" s="13" t="s">
        <v>853</v>
      </c>
      <c r="K203" s="13" t="s">
        <v>15</v>
      </c>
      <c r="L203" s="13" t="s">
        <v>854</v>
      </c>
      <c r="M203" s="13" t="s">
        <v>855</v>
      </c>
      <c r="N203" s="14" t="str">
        <f>HYPERLINK("https://electionmgmt.vermont.gov//TFA/DownLoadFinancialDisclosure?FileName=Melissa - revised_272731f3-d769-4aaa-836b-190a1461f652.pdf", "Melissa - revised_272731f3-d769-4aaa-836b-190a1461f652.pdf")</f>
        <v>Melissa - revised_272731f3-d769-4aaa-836b-190a1461f652.pdf</v>
      </c>
      <c r="O203" s="6"/>
      <c r="P203" s="6"/>
      <c r="Q203" s="6"/>
      <c r="R203" s="6"/>
      <c r="S203" s="6"/>
      <c r="T203" s="6"/>
      <c r="U203" s="6"/>
    </row>
    <row r="204" spans="1:21" s="2" customFormat="1" ht="30" customHeight="1" x14ac:dyDescent="0.3">
      <c r="A204" s="13" t="s">
        <v>258</v>
      </c>
      <c r="B204" s="13" t="s">
        <v>856</v>
      </c>
      <c r="C204" s="13" t="s">
        <v>864</v>
      </c>
      <c r="D204" s="13" t="s">
        <v>858</v>
      </c>
      <c r="E204" s="13" t="s">
        <v>18</v>
      </c>
      <c r="F204" s="13" t="s">
        <v>865</v>
      </c>
      <c r="G204" s="13" t="s">
        <v>858</v>
      </c>
      <c r="H204" s="13" t="s">
        <v>20</v>
      </c>
      <c r="I204" s="13" t="s">
        <v>860</v>
      </c>
      <c r="J204" s="13" t="s">
        <v>866</v>
      </c>
      <c r="K204" s="13" t="s">
        <v>866</v>
      </c>
      <c r="L204" s="13" t="s">
        <v>867</v>
      </c>
      <c r="M204" s="13" t="s">
        <v>15</v>
      </c>
      <c r="N204" s="14" t="str">
        <f>HYPERLINK("https://electionmgmt.vermont.gov//TFA/DownLoadFinancialDisclosure?FileName=doc02092720240530140518_af7680f9-9b8c-47f2-a0aa-d8b48068d3ab.pdf", "doc02092720240530140518_af7680f9-9b8c-47f2-a0aa-d8b48068d3ab.pdf")</f>
        <v>doc02092720240530140518_af7680f9-9b8c-47f2-a0aa-d8b48068d3ab.pdf</v>
      </c>
      <c r="O204" s="6"/>
      <c r="P204" s="6"/>
      <c r="Q204" s="6"/>
      <c r="R204" s="6"/>
      <c r="S204" s="6"/>
      <c r="T204" s="6"/>
      <c r="U204" s="6"/>
    </row>
    <row r="205" spans="1:21" s="2" customFormat="1" ht="30" customHeight="1" x14ac:dyDescent="0.3">
      <c r="A205" s="13" t="s">
        <v>258</v>
      </c>
      <c r="B205" s="13" t="s">
        <v>856</v>
      </c>
      <c r="C205" s="13" t="s">
        <v>1482</v>
      </c>
      <c r="D205" s="13" t="s">
        <v>1483</v>
      </c>
      <c r="E205" s="13" t="s">
        <v>1039</v>
      </c>
      <c r="F205" s="13" t="s">
        <v>1484</v>
      </c>
      <c r="G205" s="13" t="s">
        <v>1483</v>
      </c>
      <c r="H205" s="13" t="s">
        <v>20</v>
      </c>
      <c r="I205" s="13" t="s">
        <v>1485</v>
      </c>
      <c r="J205" s="13" t="s">
        <v>15</v>
      </c>
      <c r="K205" s="13" t="s">
        <v>15</v>
      </c>
      <c r="L205" s="13" t="s">
        <v>1486</v>
      </c>
      <c r="M205" s="13" t="s">
        <v>15</v>
      </c>
      <c r="N205" s="14" t="str">
        <f>HYPERLINK("https://electionmgmt.vermont.gov//TFA/DownLoadFinancialDisclosure?FileName=doc02092820240530145001_3694dbaf-f56d-45b8-bbcf-5336f914250f.pdf", "doc02092820240530145001_3694dbaf-f56d-45b8-bbcf-5336f914250f.pdf")</f>
        <v>doc02092820240530145001_3694dbaf-f56d-45b8-bbcf-5336f914250f.pdf</v>
      </c>
      <c r="O205" s="6"/>
      <c r="P205" s="6"/>
      <c r="Q205" s="6"/>
      <c r="R205" s="6"/>
      <c r="S205" s="6"/>
      <c r="T205" s="6"/>
      <c r="U205" s="6"/>
    </row>
    <row r="206" spans="1:21" s="2" customFormat="1" ht="30" customHeight="1" x14ac:dyDescent="0.3">
      <c r="A206" s="13" t="s">
        <v>258</v>
      </c>
      <c r="B206" s="13" t="s">
        <v>856</v>
      </c>
      <c r="C206" s="13" t="s">
        <v>857</v>
      </c>
      <c r="D206" s="13" t="s">
        <v>858</v>
      </c>
      <c r="E206" s="13" t="s">
        <v>18</v>
      </c>
      <c r="F206" s="13" t="s">
        <v>859</v>
      </c>
      <c r="G206" s="13" t="s">
        <v>858</v>
      </c>
      <c r="H206" s="13" t="s">
        <v>20</v>
      </c>
      <c r="I206" s="13" t="s">
        <v>860</v>
      </c>
      <c r="J206" s="13" t="s">
        <v>861</v>
      </c>
      <c r="K206" s="13" t="s">
        <v>861</v>
      </c>
      <c r="L206" s="13" t="s">
        <v>862</v>
      </c>
      <c r="M206" s="13" t="s">
        <v>863</v>
      </c>
      <c r="N206" s="14" t="str">
        <f>HYPERLINK("https://electionmgmt.vermont.gov//TFA/DownLoadFinancialDisclosure?FileName=doc02060620240523083354_0d20b4cb-2d67-479d-bf8b-bc27b2017e9a.pdf", "doc02060620240523083354_0d20b4cb-2d67-479d-bf8b-bc27b2017e9a.pdf")</f>
        <v>doc02060620240523083354_0d20b4cb-2d67-479d-bf8b-bc27b2017e9a.pdf</v>
      </c>
      <c r="O206" s="6"/>
      <c r="P206" s="6"/>
      <c r="Q206" s="6"/>
      <c r="R206" s="6"/>
      <c r="S206" s="6"/>
      <c r="T206" s="6"/>
      <c r="U206" s="6"/>
    </row>
    <row r="207" spans="1:21" s="2" customFormat="1" ht="30" customHeight="1" x14ac:dyDescent="0.3">
      <c r="A207" s="13" t="s">
        <v>258</v>
      </c>
      <c r="B207" s="13" t="s">
        <v>868</v>
      </c>
      <c r="C207" s="13" t="s">
        <v>875</v>
      </c>
      <c r="D207" s="13" t="s">
        <v>876</v>
      </c>
      <c r="E207" s="13" t="s">
        <v>18</v>
      </c>
      <c r="F207" s="13" t="s">
        <v>877</v>
      </c>
      <c r="G207" s="13" t="s">
        <v>876</v>
      </c>
      <c r="H207" s="13" t="s">
        <v>20</v>
      </c>
      <c r="I207" s="13" t="s">
        <v>878</v>
      </c>
      <c r="J207" s="13" t="s">
        <v>879</v>
      </c>
      <c r="K207" s="13" t="s">
        <v>15</v>
      </c>
      <c r="L207" s="13" t="s">
        <v>880</v>
      </c>
      <c r="M207" s="13" t="s">
        <v>15</v>
      </c>
      <c r="N207" s="14" t="str">
        <f>HYPERLINK("https://electionmgmt.vermont.gov//TFA/DownLoadFinancialDisclosure?FileName=20240422120132_c07305ad-b062-4a19-be4a-0ac321361db4.pdf", "20240422120132_c07305ad-b062-4a19-be4a-0ac321361db4.pdf")</f>
        <v>20240422120132_c07305ad-b062-4a19-be4a-0ac321361db4.pdf</v>
      </c>
      <c r="O207" s="6"/>
      <c r="P207" s="6"/>
      <c r="Q207" s="6"/>
      <c r="R207" s="6"/>
      <c r="S207" s="6"/>
      <c r="T207" s="6"/>
      <c r="U207" s="6"/>
    </row>
    <row r="208" spans="1:21" s="2" customFormat="1" ht="30" customHeight="1" x14ac:dyDescent="0.3">
      <c r="A208" s="13" t="s">
        <v>258</v>
      </c>
      <c r="B208" s="13" t="s">
        <v>868</v>
      </c>
      <c r="C208" s="13" t="s">
        <v>869</v>
      </c>
      <c r="D208" s="13" t="s">
        <v>870</v>
      </c>
      <c r="E208" s="13" t="s">
        <v>18</v>
      </c>
      <c r="F208" s="13" t="s">
        <v>871</v>
      </c>
      <c r="G208" s="13" t="s">
        <v>870</v>
      </c>
      <c r="H208" s="13" t="s">
        <v>20</v>
      </c>
      <c r="I208" s="13" t="s">
        <v>872</v>
      </c>
      <c r="J208" s="13" t="s">
        <v>873</v>
      </c>
      <c r="K208" s="13" t="s">
        <v>15</v>
      </c>
      <c r="L208" s="13" t="s">
        <v>874</v>
      </c>
      <c r="M208" s="13" t="s">
        <v>15</v>
      </c>
      <c r="N208" s="14" t="str">
        <f>HYPERLINK("https://electionmgmt.vermont.gov//TFA/DownLoadFinancialDisclosure?FileName=20240429120926_312b28a3-1351-44da-b80e-846e671af77b.pdf", "20240429120926_312b28a3-1351-44da-b80e-846e671af77b.pdf")</f>
        <v>20240429120926_312b28a3-1351-44da-b80e-846e671af77b.pdf</v>
      </c>
      <c r="O208" s="6"/>
      <c r="P208" s="6"/>
      <c r="Q208" s="6"/>
      <c r="R208" s="6"/>
      <c r="S208" s="6"/>
      <c r="T208" s="6"/>
      <c r="U208" s="6"/>
    </row>
    <row r="209" spans="1:21" s="2" customFormat="1" ht="30" customHeight="1" x14ac:dyDescent="0.3">
      <c r="A209" s="13" t="s">
        <v>258</v>
      </c>
      <c r="B209" s="13" t="s">
        <v>868</v>
      </c>
      <c r="C209" s="13" t="s">
        <v>1487</v>
      </c>
      <c r="D209" s="13" t="s">
        <v>876</v>
      </c>
      <c r="E209" s="13" t="s">
        <v>1039</v>
      </c>
      <c r="F209" s="13" t="s">
        <v>1488</v>
      </c>
      <c r="G209" s="13" t="s">
        <v>1489</v>
      </c>
      <c r="H209" s="13" t="s">
        <v>20</v>
      </c>
      <c r="I209" s="13" t="s">
        <v>878</v>
      </c>
      <c r="J209" s="13" t="s">
        <v>1490</v>
      </c>
      <c r="K209" s="13" t="s">
        <v>15</v>
      </c>
      <c r="L209" s="13" t="s">
        <v>15</v>
      </c>
      <c r="M209" s="13" t="s">
        <v>15</v>
      </c>
      <c r="N209" s="14" t="str">
        <f>HYPERLINK("https://electionmgmt.vermont.gov//TFA/DownLoadFinancialDisclosure?FileName=20240523141350_3de5bab1-8dcd-468b-a583-cf51e90d3108.pdf", "20240523141350_3de5bab1-8dcd-468b-a583-cf51e90d3108.pdf")</f>
        <v>20240523141350_3de5bab1-8dcd-468b-a583-cf51e90d3108.pdf</v>
      </c>
      <c r="O209" s="6"/>
      <c r="P209" s="6"/>
      <c r="Q209" s="6"/>
      <c r="R209" s="6"/>
      <c r="S209" s="6"/>
      <c r="T209" s="6"/>
      <c r="U209" s="6"/>
    </row>
    <row r="210" spans="1:21" s="2" customFormat="1" ht="30" customHeight="1" x14ac:dyDescent="0.3">
      <c r="A210" s="13" t="s">
        <v>258</v>
      </c>
      <c r="B210" s="13" t="s">
        <v>881</v>
      </c>
      <c r="C210" s="13" t="s">
        <v>1638</v>
      </c>
      <c r="D210" s="13" t="s">
        <v>883</v>
      </c>
      <c r="E210" s="13" t="s">
        <v>1030</v>
      </c>
      <c r="F210" s="13" t="s">
        <v>1639</v>
      </c>
      <c r="G210" s="13" t="s">
        <v>883</v>
      </c>
      <c r="H210" s="13" t="s">
        <v>20</v>
      </c>
      <c r="I210" s="13" t="s">
        <v>885</v>
      </c>
      <c r="J210" s="13" t="s">
        <v>1640</v>
      </c>
      <c r="K210" s="13" t="s">
        <v>15</v>
      </c>
      <c r="L210" s="13" t="s">
        <v>1641</v>
      </c>
      <c r="M210" s="13" t="s">
        <v>1642</v>
      </c>
      <c r="N210" s="14" t="str">
        <f>HYPERLINK("https://electionmgmt.vermont.gov//TFA/DownLoadFinancialDisclosure?FileName=peyton financial disclosure_9ca954fe-f35b-4b53-969f-4ebde64b077a.pdf", "peyton financial disclosure_9ca954fe-f35b-4b53-969f-4ebde64b077a.pdf")</f>
        <v>peyton financial disclosure_9ca954fe-f35b-4b53-969f-4ebde64b077a.pdf</v>
      </c>
      <c r="O210" s="6"/>
      <c r="P210" s="6"/>
      <c r="Q210" s="6"/>
      <c r="R210" s="6"/>
      <c r="S210" s="6"/>
      <c r="T210" s="6"/>
      <c r="U210" s="6"/>
    </row>
    <row r="211" spans="1:21" s="2" customFormat="1" ht="30" customHeight="1" x14ac:dyDescent="0.3">
      <c r="A211" s="13" t="s">
        <v>258</v>
      </c>
      <c r="B211" s="13" t="s">
        <v>881</v>
      </c>
      <c r="C211" s="13" t="s">
        <v>882</v>
      </c>
      <c r="D211" s="13" t="s">
        <v>883</v>
      </c>
      <c r="E211" s="13" t="s">
        <v>18</v>
      </c>
      <c r="F211" s="13" t="s">
        <v>884</v>
      </c>
      <c r="G211" s="13" t="s">
        <v>883</v>
      </c>
      <c r="H211" s="13" t="s">
        <v>20</v>
      </c>
      <c r="I211" s="13" t="s">
        <v>885</v>
      </c>
      <c r="J211" s="13" t="s">
        <v>15</v>
      </c>
      <c r="K211" s="13" t="s">
        <v>15</v>
      </c>
      <c r="L211" s="16" t="s">
        <v>1694</v>
      </c>
      <c r="M211" s="15" t="s">
        <v>1695</v>
      </c>
      <c r="N211" s="14" t="str">
        <f>HYPERLINK("https://electionmgmt.vermont.gov//TFA/DownLoadFinancialDisclosure?FileName=MROWICKI FINANCIAL DISCLOSURE_502403f7-a5f4-437d-bbeb-370a84694cc0.pdf", "MROWICKI FINANCIAL DISCLOSURE_502403f7-a5f4-437d-bbeb-370a84694cc0.pdf")</f>
        <v>MROWICKI FINANCIAL DISCLOSURE_502403f7-a5f4-437d-bbeb-370a84694cc0.pdf</v>
      </c>
      <c r="O211" s="6"/>
      <c r="P211" s="6"/>
      <c r="Q211" s="6"/>
      <c r="R211" s="6"/>
      <c r="S211" s="6"/>
      <c r="T211" s="6"/>
      <c r="U211" s="6"/>
    </row>
    <row r="212" spans="1:21" s="2" customFormat="1" ht="30" customHeight="1" x14ac:dyDescent="0.3">
      <c r="A212" s="13" t="s">
        <v>258</v>
      </c>
      <c r="B212" s="13" t="s">
        <v>886</v>
      </c>
      <c r="C212" s="13" t="s">
        <v>887</v>
      </c>
      <c r="D212" s="13" t="s">
        <v>888</v>
      </c>
      <c r="E212" s="13" t="s">
        <v>18</v>
      </c>
      <c r="F212" s="13" t="s">
        <v>889</v>
      </c>
      <c r="G212" s="13" t="s">
        <v>888</v>
      </c>
      <c r="H212" s="13" t="s">
        <v>20</v>
      </c>
      <c r="I212" s="13" t="s">
        <v>890</v>
      </c>
      <c r="J212" s="13" t="s">
        <v>891</v>
      </c>
      <c r="K212" s="13" t="s">
        <v>15</v>
      </c>
      <c r="L212" s="13" t="s">
        <v>892</v>
      </c>
      <c r="M212" s="13" t="s">
        <v>893</v>
      </c>
      <c r="N212" s="14" t="str">
        <f>HYPERLINK("https://electionmgmt.vermont.gov//TFA/DownLoadFinancialDisclosure?FileName=Long_Emily_StateRep_2024AugPrimary_470ba29a-4312-4f6a-95a6-bb38349e565d.pdf", "Long_Emily_StateRep_2024AugPrimary_470ba29a-4312-4f6a-95a6-bb38349e565d.pdf")</f>
        <v>Long_Emily_StateRep_2024AugPrimary_470ba29a-4312-4f6a-95a6-bb38349e565d.pdf</v>
      </c>
      <c r="O212" s="6"/>
      <c r="P212" s="6"/>
      <c r="Q212" s="6"/>
      <c r="R212" s="6"/>
      <c r="S212" s="6"/>
      <c r="T212" s="6"/>
      <c r="U212" s="6"/>
    </row>
    <row r="213" spans="1:21" s="2" customFormat="1" ht="30" customHeight="1" x14ac:dyDescent="0.3">
      <c r="A213" s="13" t="s">
        <v>258</v>
      </c>
      <c r="B213" s="13" t="s">
        <v>894</v>
      </c>
      <c r="C213" s="13" t="s">
        <v>1679</v>
      </c>
      <c r="D213" s="13" t="s">
        <v>895</v>
      </c>
      <c r="E213" s="13" t="s">
        <v>18</v>
      </c>
      <c r="F213" s="13" t="s">
        <v>896</v>
      </c>
      <c r="G213" s="13" t="s">
        <v>895</v>
      </c>
      <c r="H213" s="13" t="s">
        <v>20</v>
      </c>
      <c r="I213" s="13" t="s">
        <v>897</v>
      </c>
      <c r="J213" s="13" t="s">
        <v>898</v>
      </c>
      <c r="K213" s="13" t="s">
        <v>15</v>
      </c>
      <c r="L213" s="13" t="s">
        <v>899</v>
      </c>
      <c r="M213" s="13" t="s">
        <v>15</v>
      </c>
      <c r="N213" s="14" t="str">
        <f>HYPERLINK("https://electionmgmt.vermont.gov//TFA/DownLoadFinancialDisclosure?FileName=Financial - Emily Carris_c68c1dae-f98a-4730-bff2-eb05d5a71cec.pdf", "Financial - Emily Carris_c68c1dae-f98a-4730-bff2-eb05d5a71cec.pdf")</f>
        <v>Financial - Emily Carris_c68c1dae-f98a-4730-bff2-eb05d5a71cec.pdf</v>
      </c>
      <c r="O213" s="6"/>
      <c r="P213" s="6"/>
      <c r="Q213" s="6"/>
      <c r="R213" s="6"/>
      <c r="S213" s="6"/>
      <c r="T213" s="6"/>
      <c r="U213" s="6"/>
    </row>
    <row r="214" spans="1:21" s="13" customFormat="1" ht="30" customHeight="1" x14ac:dyDescent="0.3">
      <c r="A214" s="13" t="s">
        <v>258</v>
      </c>
      <c r="B214" s="13" t="s">
        <v>900</v>
      </c>
      <c r="C214" s="13" t="s">
        <v>901</v>
      </c>
      <c r="D214" s="13" t="s">
        <v>902</v>
      </c>
      <c r="E214" s="13" t="s">
        <v>18</v>
      </c>
      <c r="F214" s="13" t="s">
        <v>903</v>
      </c>
      <c r="G214" s="13" t="s">
        <v>902</v>
      </c>
      <c r="H214" s="13" t="s">
        <v>20</v>
      </c>
      <c r="I214" s="13" t="s">
        <v>860</v>
      </c>
      <c r="J214" s="13" t="s">
        <v>904</v>
      </c>
      <c r="K214" s="13" t="s">
        <v>15</v>
      </c>
      <c r="L214" s="13" t="s">
        <v>905</v>
      </c>
      <c r="M214" s="13" t="s">
        <v>15</v>
      </c>
      <c r="N214" s="14" t="str">
        <f>HYPERLINK("https://electionmgmt.vermont.gov//TFA/DownLoadFinancialDisclosure?FileName=EllisThurber_Amanda_StateRep_2024AugPrimary plus_c973d4db-9057-4e33-9abb-d0cef29d0daf.pdf", "EllisThurber_Amanda_StateRep_2024AugPrimary plus_c973d4db-9057-4e33-9abb-d0cef29d0daf.pdf")</f>
        <v>EllisThurber_Amanda_StateRep_2024AugPrimary plus_c973d4db-9057-4e33-9abb-d0cef29d0daf.pdf</v>
      </c>
    </row>
    <row r="215" spans="1:21" s="2" customFormat="1" ht="30" customHeight="1" x14ac:dyDescent="0.3">
      <c r="A215" s="13" t="s">
        <v>258</v>
      </c>
      <c r="B215" s="13" t="s">
        <v>900</v>
      </c>
      <c r="C215" s="13" t="s">
        <v>906</v>
      </c>
      <c r="D215" s="13" t="s">
        <v>902</v>
      </c>
      <c r="E215" s="13" t="s">
        <v>18</v>
      </c>
      <c r="F215" s="13" t="s">
        <v>907</v>
      </c>
      <c r="G215" s="13" t="s">
        <v>902</v>
      </c>
      <c r="H215" s="13" t="s">
        <v>20</v>
      </c>
      <c r="I215" s="13" t="s">
        <v>908</v>
      </c>
      <c r="J215" s="13" t="s">
        <v>909</v>
      </c>
      <c r="K215" s="13" t="s">
        <v>15</v>
      </c>
      <c r="L215" s="13" t="s">
        <v>910</v>
      </c>
      <c r="M215" s="13" t="s">
        <v>911</v>
      </c>
      <c r="N215" s="14" t="str">
        <f>HYPERLINK("https://electionmgmt.vermont.gov//TFA/DownLoadFinancialDisclosure?FileName=Kornheiser_Emilie_StateRep_2024AugPrimary_0f790dc7-6c19-4036-8511-5f65edd6e022.pdf", "Kornheiser_Emilie_StateRep_2024AugPrimary_0f790dc7-6c19-4036-8511-5f65edd6e022.pdf")</f>
        <v>Kornheiser_Emilie_StateRep_2024AugPrimary_0f790dc7-6c19-4036-8511-5f65edd6e022.pdf</v>
      </c>
      <c r="O215" s="6"/>
      <c r="P215" s="6"/>
      <c r="Q215" s="6"/>
      <c r="R215" s="6"/>
      <c r="S215" s="6"/>
      <c r="T215" s="6"/>
      <c r="U215" s="6"/>
    </row>
    <row r="216" spans="1:21" s="2" customFormat="1" ht="30" customHeight="1" x14ac:dyDescent="0.3">
      <c r="A216" s="13" t="s">
        <v>258</v>
      </c>
      <c r="B216" s="13" t="s">
        <v>900</v>
      </c>
      <c r="C216" s="13" t="s">
        <v>1491</v>
      </c>
      <c r="D216" s="13" t="s">
        <v>902</v>
      </c>
      <c r="E216" s="13" t="s">
        <v>1039</v>
      </c>
      <c r="F216" s="13" t="s">
        <v>1492</v>
      </c>
      <c r="G216" s="13" t="s">
        <v>902</v>
      </c>
      <c r="H216" s="13" t="s">
        <v>20</v>
      </c>
      <c r="I216" s="13" t="s">
        <v>908</v>
      </c>
      <c r="J216" s="13" t="s">
        <v>1493</v>
      </c>
      <c r="K216" s="13" t="s">
        <v>15</v>
      </c>
      <c r="L216" s="13" t="s">
        <v>1494</v>
      </c>
      <c r="M216" s="13" t="s">
        <v>15</v>
      </c>
      <c r="N216" s="14" t="str">
        <f>HYPERLINK("https://electionmgmt.vermont.gov//TFA/DownLoadFinancialDisclosure?FileName=Murray_Susan_StateRep_2024AugPrimary_fae26818-a86e-46b1-8185-c3dae67b1844.pdf", "Murray_Susan_StateRep_2024AugPrimary_fae26818-a86e-46b1-8185-c3dae67b1844.pdf")</f>
        <v>Murray_Susan_StateRep_2024AugPrimary_fae26818-a86e-46b1-8185-c3dae67b1844.pdf</v>
      </c>
      <c r="O216" s="6"/>
      <c r="P216" s="6"/>
      <c r="Q216" s="6"/>
      <c r="R216" s="6"/>
      <c r="S216" s="6"/>
      <c r="T216" s="6"/>
      <c r="U216" s="6"/>
    </row>
    <row r="217" spans="1:21" s="2" customFormat="1" ht="30" customHeight="1" x14ac:dyDescent="0.3">
      <c r="A217" s="13" t="s">
        <v>258</v>
      </c>
      <c r="B217" s="13" t="s">
        <v>912</v>
      </c>
      <c r="C217" s="13" t="s">
        <v>913</v>
      </c>
      <c r="D217" s="13" t="s">
        <v>902</v>
      </c>
      <c r="E217" s="13" t="s">
        <v>18</v>
      </c>
      <c r="F217" s="13" t="s">
        <v>914</v>
      </c>
      <c r="G217" s="13" t="s">
        <v>902</v>
      </c>
      <c r="H217" s="13" t="s">
        <v>20</v>
      </c>
      <c r="I217" s="13" t="s">
        <v>860</v>
      </c>
      <c r="J217" s="13" t="s">
        <v>915</v>
      </c>
      <c r="K217" s="13" t="s">
        <v>15</v>
      </c>
      <c r="L217" s="13" t="s">
        <v>916</v>
      </c>
      <c r="M217" s="13" t="s">
        <v>917</v>
      </c>
      <c r="N217" s="14" t="str">
        <f>HYPERLINK("https://electionmgmt.vermont.gov//TFA/DownLoadFinancialDisclosure?FileName=Burke_Mollie_StateRep_2024AugPrimary_213b4a86-8be2-4624-a6ae-bd3e2243d55f.pdf", "Burke_Mollie_StateRep_2024AugPrimary_213b4a86-8be2-4624-a6ae-bd3e2243d55f.pdf")</f>
        <v>Burke_Mollie_StateRep_2024AugPrimary_213b4a86-8be2-4624-a6ae-bd3e2243d55f.pdf</v>
      </c>
      <c r="O217" s="6"/>
      <c r="P217" s="6"/>
      <c r="Q217" s="6"/>
      <c r="R217" s="6"/>
      <c r="S217" s="6"/>
      <c r="T217" s="6"/>
      <c r="U217" s="6"/>
    </row>
    <row r="218" spans="1:21" s="2" customFormat="1" ht="30" customHeight="1" x14ac:dyDescent="0.3">
      <c r="A218" s="13" t="s">
        <v>258</v>
      </c>
      <c r="B218" s="13" t="s">
        <v>912</v>
      </c>
      <c r="C218" s="13" t="s">
        <v>1495</v>
      </c>
      <c r="D218" s="13" t="s">
        <v>902</v>
      </c>
      <c r="E218" s="13" t="s">
        <v>1039</v>
      </c>
      <c r="F218" s="13" t="s">
        <v>1496</v>
      </c>
      <c r="G218" s="13" t="s">
        <v>902</v>
      </c>
      <c r="H218" s="13" t="s">
        <v>20</v>
      </c>
      <c r="I218" s="13" t="s">
        <v>860</v>
      </c>
      <c r="J218" s="13" t="s">
        <v>1497</v>
      </c>
      <c r="K218" s="13" t="s">
        <v>15</v>
      </c>
      <c r="L218" s="13" t="s">
        <v>1498</v>
      </c>
      <c r="M218" s="13" t="s">
        <v>15</v>
      </c>
      <c r="N218" s="14" t="str">
        <f>HYPERLINK("https://electionmgmt.vermont.gov//TFA/DownLoadFinancialDisclosure?FileName=Harvey_William_StateRep_2024AugPrimary_87033ae5-bcc3-474e-835b-15cab37bfb98.pdf", "Harvey_William_StateRep_2024AugPrimary_87033ae5-bcc3-474e-835b-15cab37bfb98.pdf")</f>
        <v>Harvey_William_StateRep_2024AugPrimary_87033ae5-bcc3-474e-835b-15cab37bfb98.pdf</v>
      </c>
      <c r="O218" s="6"/>
      <c r="P218" s="6"/>
      <c r="Q218" s="6"/>
      <c r="R218" s="6"/>
      <c r="S218" s="6"/>
      <c r="T218" s="6"/>
      <c r="U218" s="6"/>
    </row>
    <row r="219" spans="1:21" s="2" customFormat="1" ht="30" customHeight="1" x14ac:dyDescent="0.3">
      <c r="A219" s="13" t="s">
        <v>258</v>
      </c>
      <c r="B219" s="13" t="s">
        <v>918</v>
      </c>
      <c r="C219" s="13" t="s">
        <v>919</v>
      </c>
      <c r="D219" s="13" t="s">
        <v>902</v>
      </c>
      <c r="E219" s="13" t="s">
        <v>18</v>
      </c>
      <c r="F219" s="13" t="s">
        <v>920</v>
      </c>
      <c r="G219" s="13" t="s">
        <v>902</v>
      </c>
      <c r="H219" s="13" t="s">
        <v>20</v>
      </c>
      <c r="I219" s="13" t="s">
        <v>860</v>
      </c>
      <c r="J219" s="13" t="s">
        <v>921</v>
      </c>
      <c r="K219" s="13" t="s">
        <v>15</v>
      </c>
      <c r="L219" s="13" t="s">
        <v>922</v>
      </c>
      <c r="M219" s="13" t="s">
        <v>15</v>
      </c>
      <c r="N219" s="14" t="str">
        <f>HYPERLINK("https://electionmgmt.vermont.gov//TFA/DownLoadFinancialDisclosure?FileName=Gartenstein_David_StateRep_2024AugPrimary_57282802-6c81-4c24-93ae-614219f9bfc3.pdf", "Gartenstein_David_StateRep_2024AugPrimary_57282802-6c81-4c24-93ae-614219f9bfc3.pdf")</f>
        <v>Gartenstein_David_StateRep_2024AugPrimary_57282802-6c81-4c24-93ae-614219f9bfc3.pdf</v>
      </c>
      <c r="O219" s="6"/>
      <c r="P219" s="6"/>
      <c r="Q219" s="6"/>
      <c r="R219" s="6"/>
      <c r="S219" s="6"/>
      <c r="T219" s="6"/>
      <c r="U219" s="6"/>
    </row>
    <row r="220" spans="1:21" s="2" customFormat="1" ht="30" customHeight="1" x14ac:dyDescent="0.3">
      <c r="A220" s="13" t="s">
        <v>258</v>
      </c>
      <c r="B220" s="13" t="s">
        <v>918</v>
      </c>
      <c r="C220" s="13" t="s">
        <v>923</v>
      </c>
      <c r="D220" s="13" t="s">
        <v>902</v>
      </c>
      <c r="E220" s="13" t="s">
        <v>18</v>
      </c>
      <c r="F220" s="13" t="s">
        <v>924</v>
      </c>
      <c r="G220" s="13" t="s">
        <v>902</v>
      </c>
      <c r="H220" s="13" t="s">
        <v>20</v>
      </c>
      <c r="I220" s="13" t="s">
        <v>860</v>
      </c>
      <c r="J220" s="13" t="s">
        <v>925</v>
      </c>
      <c r="K220" s="13" t="s">
        <v>15</v>
      </c>
      <c r="L220" s="13" t="s">
        <v>926</v>
      </c>
      <c r="M220" s="13" t="s">
        <v>927</v>
      </c>
      <c r="N220" s="14" t="str">
        <f>HYPERLINK("https://electionmgmt.vermont.gov//TFA/DownLoadFinancialDisclosure?FileName=Goodnow_Ian_StateRep_2024AugPrimary_c073bda4-263a-4f51-a139-0d6c14a31e75.pdf", "Goodnow_Ian_StateRep_2024AugPrimary_c073bda4-263a-4f51-a139-0d6c14a31e75.pdf")</f>
        <v>Goodnow_Ian_StateRep_2024AugPrimary_c073bda4-263a-4f51-a139-0d6c14a31e75.pdf</v>
      </c>
      <c r="O220" s="6"/>
      <c r="P220" s="6"/>
      <c r="Q220" s="6"/>
      <c r="R220" s="6"/>
      <c r="S220" s="6"/>
      <c r="T220" s="6"/>
      <c r="U220" s="6"/>
    </row>
    <row r="221" spans="1:21" s="2" customFormat="1" ht="30" customHeight="1" x14ac:dyDescent="0.3">
      <c r="A221" s="13" t="s">
        <v>258</v>
      </c>
      <c r="B221" s="13" t="s">
        <v>1499</v>
      </c>
      <c r="C221" s="13" t="s">
        <v>1677</v>
      </c>
      <c r="D221" s="13" t="s">
        <v>1500</v>
      </c>
      <c r="E221" s="13" t="s">
        <v>1039</v>
      </c>
      <c r="F221" s="13" t="s">
        <v>1501</v>
      </c>
      <c r="G221" s="13" t="s">
        <v>1502</v>
      </c>
      <c r="H221" s="13" t="s">
        <v>20</v>
      </c>
      <c r="I221" s="13" t="s">
        <v>1503</v>
      </c>
      <c r="J221" s="13" t="s">
        <v>1504</v>
      </c>
      <c r="K221" s="13" t="s">
        <v>15</v>
      </c>
      <c r="L221" s="13" t="s">
        <v>1505</v>
      </c>
      <c r="M221" s="13" t="s">
        <v>15</v>
      </c>
      <c r="N221" s="14" t="str">
        <f>HYPERLINK("https://electionmgmt.vermont.gov//TFA/DownLoadFinancialDisclosure?FileName=20240529150559_3e12d1e4-6615-4ab6-88e7-882641980693.pdf", "20240529150559_3e12d1e4-6615-4ab6-88e7-882641980693.pdf")</f>
        <v>20240529150559_3e12d1e4-6615-4ab6-88e7-882641980693.pdf</v>
      </c>
      <c r="O221" s="6"/>
      <c r="P221" s="6"/>
      <c r="Q221" s="6"/>
      <c r="R221" s="6"/>
      <c r="S221" s="6"/>
      <c r="T221" s="6"/>
      <c r="U221" s="6"/>
    </row>
    <row r="222" spans="1:21" s="2" customFormat="1" ht="30" customHeight="1" x14ac:dyDescent="0.3">
      <c r="A222" s="13" t="s">
        <v>258</v>
      </c>
      <c r="B222" s="13" t="s">
        <v>228</v>
      </c>
      <c r="C222" s="13" t="s">
        <v>935</v>
      </c>
      <c r="D222" s="13" t="s">
        <v>936</v>
      </c>
      <c r="E222" s="13" t="s">
        <v>18</v>
      </c>
      <c r="F222" s="13" t="s">
        <v>937</v>
      </c>
      <c r="G222" s="13" t="s">
        <v>938</v>
      </c>
      <c r="H222" s="13" t="s">
        <v>20</v>
      </c>
      <c r="I222" s="13" t="s">
        <v>939</v>
      </c>
      <c r="J222" s="13" t="s">
        <v>940</v>
      </c>
      <c r="K222" s="13" t="s">
        <v>940</v>
      </c>
      <c r="L222" s="13" t="s">
        <v>941</v>
      </c>
      <c r="M222" s="13" t="s">
        <v>942</v>
      </c>
      <c r="N222" s="14" t="str">
        <f>HYPERLINK("https://electionmgmt.vermont.gov//TFA/DownLoadFinancialDisclosure?FileName=3717_001_feecbc03-7203-4865-a5b9-66cc146b3769.pdf", "3717_001_feecbc03-7203-4865-a5b9-66cc146b3769.pdf")</f>
        <v>3717_001_feecbc03-7203-4865-a5b9-66cc146b3769.pdf</v>
      </c>
      <c r="O222" s="6"/>
      <c r="P222" s="6"/>
      <c r="Q222" s="6"/>
      <c r="R222" s="6"/>
      <c r="S222" s="6"/>
      <c r="T222" s="6"/>
      <c r="U222" s="6"/>
    </row>
    <row r="223" spans="1:21" s="2" customFormat="1" ht="30" customHeight="1" x14ac:dyDescent="0.3">
      <c r="A223" s="13" t="s">
        <v>258</v>
      </c>
      <c r="B223" s="13" t="s">
        <v>228</v>
      </c>
      <c r="C223" s="13" t="s">
        <v>928</v>
      </c>
      <c r="D223" s="13" t="s">
        <v>929</v>
      </c>
      <c r="E223" s="13" t="s">
        <v>18</v>
      </c>
      <c r="F223" s="13" t="s">
        <v>930</v>
      </c>
      <c r="G223" s="13" t="s">
        <v>929</v>
      </c>
      <c r="H223" s="13" t="s">
        <v>20</v>
      </c>
      <c r="I223" s="13" t="s">
        <v>931</v>
      </c>
      <c r="J223" s="13" t="s">
        <v>932</v>
      </c>
      <c r="K223" s="13" t="s">
        <v>932</v>
      </c>
      <c r="L223" s="13" t="s">
        <v>933</v>
      </c>
      <c r="M223" s="13" t="s">
        <v>934</v>
      </c>
      <c r="N223" s="14" t="str">
        <f>HYPERLINK("https://electionmgmt.vermont.gov//TFA/DownLoadFinancialDisclosure?FileName=3718_001_c3451e38-8ae4-47ed-adfa-ce334fa3aa4f.pdf", "3718_001_c3451e38-8ae4-47ed-adfa-ce334fa3aa4f.pdf")</f>
        <v>3718_001_c3451e38-8ae4-47ed-adfa-ce334fa3aa4f.pdf</v>
      </c>
      <c r="O223" s="6"/>
      <c r="P223" s="6"/>
      <c r="Q223" s="6"/>
      <c r="R223" s="6"/>
      <c r="S223" s="6"/>
      <c r="T223" s="6"/>
      <c r="U223" s="6"/>
    </row>
    <row r="224" spans="1:21" s="2" customFormat="1" ht="30" customHeight="1" x14ac:dyDescent="0.3">
      <c r="A224" s="13" t="s">
        <v>258</v>
      </c>
      <c r="B224" s="13" t="s">
        <v>943</v>
      </c>
      <c r="C224" s="13" t="s">
        <v>944</v>
      </c>
      <c r="D224" s="13" t="s">
        <v>945</v>
      </c>
      <c r="E224" s="13" t="s">
        <v>18</v>
      </c>
      <c r="F224" s="13" t="s">
        <v>946</v>
      </c>
      <c r="G224" s="13" t="s">
        <v>945</v>
      </c>
      <c r="H224" s="13" t="s">
        <v>20</v>
      </c>
      <c r="I224" s="13" t="s">
        <v>947</v>
      </c>
      <c r="J224" s="13" t="s">
        <v>948</v>
      </c>
      <c r="K224" s="13" t="s">
        <v>15</v>
      </c>
      <c r="L224" s="13" t="s">
        <v>949</v>
      </c>
      <c r="M224" s="13" t="s">
        <v>15</v>
      </c>
      <c r="N224" s="14" t="str">
        <f>HYPERLINK("https://electionmgmt.vermont.gov//TFA/DownLoadFinancialDisclosure?FileName=myrep_bf9d9a5a-9e35-4e34-b8aa-4f2d3618418a.pdf", "myrep_bf9d9a5a-9e35-4e34-b8aa-4f2d3618418a.pdf")</f>
        <v>myrep_bf9d9a5a-9e35-4e34-b8aa-4f2d3618418a.pdf</v>
      </c>
      <c r="O224" s="6"/>
      <c r="P224" s="6"/>
      <c r="Q224" s="6"/>
      <c r="R224" s="6"/>
      <c r="S224" s="6"/>
      <c r="T224" s="6"/>
      <c r="U224" s="6"/>
    </row>
    <row r="225" spans="1:21" s="2" customFormat="1" ht="30" customHeight="1" x14ac:dyDescent="0.3">
      <c r="A225" s="13" t="s">
        <v>258</v>
      </c>
      <c r="B225" s="13" t="s">
        <v>943</v>
      </c>
      <c r="C225" s="13" t="s">
        <v>1506</v>
      </c>
      <c r="D225" s="13" t="s">
        <v>1180</v>
      </c>
      <c r="E225" s="13" t="s">
        <v>1039</v>
      </c>
      <c r="F225" s="13" t="s">
        <v>1507</v>
      </c>
      <c r="G225" s="13" t="s">
        <v>1180</v>
      </c>
      <c r="H225" s="13" t="s">
        <v>20</v>
      </c>
      <c r="I225" s="13" t="s">
        <v>1508</v>
      </c>
      <c r="J225" s="13" t="s">
        <v>1509</v>
      </c>
      <c r="K225" s="13" t="s">
        <v>1509</v>
      </c>
      <c r="L225" s="13" t="s">
        <v>1510</v>
      </c>
      <c r="M225" s="13" t="s">
        <v>15</v>
      </c>
      <c r="N225" s="14" t="str">
        <f>HYPERLINK("https://electionmgmt.vermont.gov//TFA/DownLoadFinancialDisclosure?FileName=rep2024_61f79060-7912-4ac6-87c2-6958e752ea04.pdf", "rep2024_61f79060-7912-4ac6-87c2-6958e752ea04.pdf")</f>
        <v>rep2024_61f79060-7912-4ac6-87c2-6958e752ea04.pdf</v>
      </c>
      <c r="O225" s="6"/>
      <c r="P225" s="6"/>
      <c r="Q225" s="6"/>
      <c r="R225" s="6"/>
      <c r="S225" s="6"/>
      <c r="T225" s="6"/>
      <c r="U225" s="6"/>
    </row>
    <row r="226" spans="1:21" s="2" customFormat="1" ht="30" customHeight="1" x14ac:dyDescent="0.3">
      <c r="A226" s="13" t="s">
        <v>258</v>
      </c>
      <c r="B226" s="13" t="s">
        <v>950</v>
      </c>
      <c r="C226" s="13" t="s">
        <v>951</v>
      </c>
      <c r="D226" s="13" t="s">
        <v>952</v>
      </c>
      <c r="E226" s="13" t="s">
        <v>18</v>
      </c>
      <c r="F226" s="13" t="s">
        <v>953</v>
      </c>
      <c r="G226" s="13" t="s">
        <v>952</v>
      </c>
      <c r="H226" s="13" t="s">
        <v>20</v>
      </c>
      <c r="I226" s="13" t="s">
        <v>947</v>
      </c>
      <c r="J226" s="13" t="s">
        <v>954</v>
      </c>
      <c r="K226" s="13" t="s">
        <v>954</v>
      </c>
      <c r="L226" s="13" t="s">
        <v>955</v>
      </c>
      <c r="M226" s="13" t="s">
        <v>15</v>
      </c>
      <c r="N226" s="14" t="str">
        <f>HYPERLINK("https://electionmgmt.vermont.gov//TFA/DownLoadFinancialDisclosure?FileName=Emmons - Financial_b53b75ba-58d4-455b-8c32-b3f1442ca60f.pdf", "Emmons - Financial_b53b75ba-58d4-455b-8c32-b3f1442ca60f.pdf")</f>
        <v>Emmons - Financial_b53b75ba-58d4-455b-8c32-b3f1442ca60f.pdf</v>
      </c>
      <c r="O226" s="6"/>
      <c r="P226" s="6"/>
      <c r="Q226" s="6"/>
      <c r="R226" s="6"/>
      <c r="S226" s="6"/>
      <c r="T226" s="6"/>
      <c r="U226" s="6"/>
    </row>
    <row r="227" spans="1:21" s="2" customFormat="1" ht="30" customHeight="1" x14ac:dyDescent="0.3">
      <c r="A227" s="13" t="s">
        <v>258</v>
      </c>
      <c r="B227" s="13" t="s">
        <v>950</v>
      </c>
      <c r="C227" s="13" t="s">
        <v>1511</v>
      </c>
      <c r="D227" s="13" t="s">
        <v>952</v>
      </c>
      <c r="E227" s="13" t="s">
        <v>1039</v>
      </c>
      <c r="F227" s="13" t="s">
        <v>1512</v>
      </c>
      <c r="G227" s="13" t="s">
        <v>1513</v>
      </c>
      <c r="H227" s="13" t="s">
        <v>20</v>
      </c>
      <c r="I227" s="13" t="s">
        <v>1514</v>
      </c>
      <c r="J227" s="13" t="s">
        <v>1515</v>
      </c>
      <c r="K227" s="13" t="s">
        <v>1515</v>
      </c>
      <c r="L227" s="13" t="s">
        <v>1516</v>
      </c>
      <c r="M227" s="13" t="s">
        <v>15</v>
      </c>
      <c r="N227" s="14" t="str">
        <f>HYPERLINK("https://electionmgmt.vermont.gov//TFA/DownLoadFinancialDisclosure?FileName=Stern - Financial Disclosure_663a91f1-23d9-4265-b5c9-f34794b44ce7.pdf", "Stern - Financial Disclosure_663a91f1-23d9-4265-b5c9-f34794b44ce7.pdf")</f>
        <v>Stern - Financial Disclosure_663a91f1-23d9-4265-b5c9-f34794b44ce7.pdf</v>
      </c>
      <c r="O227" s="6"/>
      <c r="P227" s="6"/>
      <c r="Q227" s="6"/>
      <c r="R227" s="6"/>
      <c r="S227" s="6"/>
      <c r="T227" s="6"/>
      <c r="U227" s="6"/>
    </row>
    <row r="228" spans="1:21" s="2" customFormat="1" ht="30" customHeight="1" x14ac:dyDescent="0.3">
      <c r="A228" s="13" t="s">
        <v>258</v>
      </c>
      <c r="B228" s="13" t="s">
        <v>950</v>
      </c>
      <c r="C228" s="13" t="s">
        <v>956</v>
      </c>
      <c r="D228" s="13" t="s">
        <v>952</v>
      </c>
      <c r="E228" s="13" t="s">
        <v>18</v>
      </c>
      <c r="F228" s="13" t="s">
        <v>957</v>
      </c>
      <c r="G228" s="13" t="s">
        <v>952</v>
      </c>
      <c r="H228" s="13" t="s">
        <v>20</v>
      </c>
      <c r="I228" s="13" t="s">
        <v>947</v>
      </c>
      <c r="J228" s="13" t="s">
        <v>958</v>
      </c>
      <c r="K228" s="13" t="s">
        <v>958</v>
      </c>
      <c r="L228" s="13" t="s">
        <v>959</v>
      </c>
      <c r="M228" s="13" t="s">
        <v>15</v>
      </c>
      <c r="N228" s="14" t="str">
        <f>HYPERLINK("https://electionmgmt.vermont.gov//TFA/DownLoadFinancialDisclosure?FileName=Morris - Financial_91493632-3a22-4c9f-a75d-8a1c92f22f7c.pdf", "Morris - Financial_91493632-3a22-4c9f-a75d-8a1c92f22f7c.pdf")</f>
        <v>Morris - Financial_91493632-3a22-4c9f-a75d-8a1c92f22f7c.pdf</v>
      </c>
      <c r="O228" s="6"/>
      <c r="P228" s="6"/>
      <c r="Q228" s="6"/>
      <c r="R228" s="6"/>
      <c r="S228" s="6"/>
      <c r="T228" s="6"/>
      <c r="U228" s="6"/>
    </row>
    <row r="229" spans="1:21" s="2" customFormat="1" ht="30" customHeight="1" x14ac:dyDescent="0.3">
      <c r="A229" s="13" t="s">
        <v>258</v>
      </c>
      <c r="B229" s="13" t="s">
        <v>1629</v>
      </c>
      <c r="C229" s="13" t="s">
        <v>1630</v>
      </c>
      <c r="D229" s="13" t="s">
        <v>1631</v>
      </c>
      <c r="E229" s="13" t="s">
        <v>18</v>
      </c>
      <c r="F229" s="13" t="s">
        <v>1632</v>
      </c>
      <c r="G229" s="13" t="s">
        <v>1633</v>
      </c>
      <c r="H229" s="13" t="s">
        <v>20</v>
      </c>
      <c r="I229" s="13" t="s">
        <v>1520</v>
      </c>
      <c r="J229" s="13" t="s">
        <v>1634</v>
      </c>
      <c r="K229" s="13" t="s">
        <v>15</v>
      </c>
      <c r="L229" s="13" t="s">
        <v>1635</v>
      </c>
      <c r="M229" s="13" t="s">
        <v>1636</v>
      </c>
      <c r="N229" s="14" t="str">
        <f>HYPERLINK("https://electionmgmt.vermont.gov//TFA/DownLoadFinancialDisclosure?FileName=surprenant-heather-staterep-2024augprimary_dbd810fe-05ae-47c0-a766-1fabc20e8931.pdf", "surprenant-heather-staterep-2024augprimary_dbd810fe-05ae-47c0-a766-1fabc20e8931.pdf")</f>
        <v>surprenant-heather-staterep-2024augprimary_dbd810fe-05ae-47c0-a766-1fabc20e8931.pdf</v>
      </c>
      <c r="O229" s="6"/>
      <c r="P229" s="6"/>
      <c r="Q229" s="6"/>
      <c r="R229" s="6"/>
      <c r="S229" s="6"/>
      <c r="T229" s="6"/>
      <c r="U229" s="6"/>
    </row>
    <row r="230" spans="1:21" s="2" customFormat="1" ht="30" customHeight="1" x14ac:dyDescent="0.3">
      <c r="A230" s="13" t="s">
        <v>258</v>
      </c>
      <c r="B230" s="13" t="s">
        <v>960</v>
      </c>
      <c r="C230" s="13" t="s">
        <v>961</v>
      </c>
      <c r="D230" s="13" t="s">
        <v>230</v>
      </c>
      <c r="E230" s="13" t="s">
        <v>18</v>
      </c>
      <c r="F230" s="13" t="s">
        <v>962</v>
      </c>
      <c r="G230" s="13" t="s">
        <v>230</v>
      </c>
      <c r="H230" s="13" t="s">
        <v>20</v>
      </c>
      <c r="I230" s="13" t="s">
        <v>232</v>
      </c>
      <c r="J230" s="13" t="s">
        <v>963</v>
      </c>
      <c r="K230" s="13" t="s">
        <v>963</v>
      </c>
      <c r="L230" s="13" t="s">
        <v>964</v>
      </c>
      <c r="M230" s="13" t="s">
        <v>965</v>
      </c>
      <c r="N230" s="14" t="str">
        <f>HYPERLINK("https://electionmgmt.vermont.gov//TFA/DownLoadFinancialDisclosure?FileName=20240529093227547_6117d20d-4ab0-45fa-bdfd-2eee82afe1c1.pdf", "20240529093227547_6117d20d-4ab0-45fa-bdfd-2eee82afe1c1.pdf")</f>
        <v>20240529093227547_6117d20d-4ab0-45fa-bdfd-2eee82afe1c1.pdf</v>
      </c>
      <c r="O230" s="6"/>
      <c r="P230" s="6"/>
      <c r="Q230" s="6"/>
      <c r="R230" s="6"/>
      <c r="S230" s="6"/>
      <c r="T230" s="6"/>
      <c r="U230" s="6"/>
    </row>
    <row r="231" spans="1:21" s="2" customFormat="1" ht="30" customHeight="1" x14ac:dyDescent="0.3">
      <c r="A231" s="13" t="s">
        <v>258</v>
      </c>
      <c r="B231" s="13" t="s">
        <v>966</v>
      </c>
      <c r="C231" s="13" t="s">
        <v>967</v>
      </c>
      <c r="D231" s="13" t="s">
        <v>237</v>
      </c>
      <c r="E231" s="13" t="s">
        <v>18</v>
      </c>
      <c r="F231" s="13" t="s">
        <v>968</v>
      </c>
      <c r="G231" s="13" t="s">
        <v>969</v>
      </c>
      <c r="H231" s="13" t="s">
        <v>20</v>
      </c>
      <c r="I231" s="13" t="s">
        <v>239</v>
      </c>
      <c r="J231" s="13" t="s">
        <v>15</v>
      </c>
      <c r="K231" s="13" t="s">
        <v>15</v>
      </c>
      <c r="L231" s="13" t="s">
        <v>970</v>
      </c>
      <c r="M231" s="13" t="s">
        <v>971</v>
      </c>
      <c r="N231" s="14" t="str">
        <f>HYPERLINK("https://electionmgmt.vermont.gov//TFA/DownLoadFinancialDisclosure?FileName=Cole_Esme_StateRep_2024AugPrimary_7e385913-834c-41f6-901f-e3814332f174.pdf", "Cole_Esme_StateRep_2024AugPrimary_7e385913-834c-41f6-901f-e3814332f174.pdf")</f>
        <v>Cole_Esme_StateRep_2024AugPrimary_7e385913-834c-41f6-901f-e3814332f174.pdf</v>
      </c>
      <c r="O231" s="6"/>
      <c r="P231" s="6"/>
      <c r="Q231" s="6"/>
      <c r="R231" s="6"/>
      <c r="S231" s="6"/>
      <c r="T231" s="6"/>
      <c r="U231" s="6"/>
    </row>
    <row r="232" spans="1:21" s="2" customFormat="1" ht="30" customHeight="1" x14ac:dyDescent="0.3">
      <c r="A232" s="13" t="s">
        <v>258</v>
      </c>
      <c r="B232" s="13" t="s">
        <v>966</v>
      </c>
      <c r="C232" s="13" t="s">
        <v>1644</v>
      </c>
      <c r="D232" s="13" t="s">
        <v>237</v>
      </c>
      <c r="E232" s="13" t="s">
        <v>18</v>
      </c>
      <c r="F232" s="13" t="s">
        <v>1645</v>
      </c>
      <c r="G232" s="13" t="s">
        <v>969</v>
      </c>
      <c r="H232" s="13" t="s">
        <v>20</v>
      </c>
      <c r="I232" s="13" t="s">
        <v>239</v>
      </c>
      <c r="J232" s="13" t="s">
        <v>15</v>
      </c>
      <c r="K232" s="13" t="s">
        <v>15</v>
      </c>
      <c r="L232" s="13" t="s">
        <v>1646</v>
      </c>
      <c r="M232" s="13" t="s">
        <v>15</v>
      </c>
      <c r="N232" s="14" t="str">
        <f>HYPERLINK("https://electionmgmt.vermont.gov//TFA/DownLoadFinancialDisclosure?FileName=Christie_Kevin_StateRep_2024AugPrimary_ae0ef623-6e6c-4244-8e22-7c3d2b95b6af.pdf", "Christie_Kevin_StateRep_2024AugPrimary_ae0ef623-6e6c-4244-8e22-7c3d2b95b6af.pdf")</f>
        <v>Christie_Kevin_StateRep_2024AugPrimary_ae0ef623-6e6c-4244-8e22-7c3d2b95b6af.pdf</v>
      </c>
      <c r="O232" s="6"/>
      <c r="P232" s="6"/>
      <c r="Q232" s="6"/>
      <c r="R232" s="6"/>
      <c r="S232" s="6"/>
      <c r="T232" s="6"/>
      <c r="U232" s="6"/>
    </row>
    <row r="233" spans="1:21" s="2" customFormat="1" ht="30" customHeight="1" x14ac:dyDescent="0.3">
      <c r="A233" s="13" t="s">
        <v>258</v>
      </c>
      <c r="B233" s="13" t="s">
        <v>972</v>
      </c>
      <c r="C233" s="13" t="s">
        <v>973</v>
      </c>
      <c r="D233" s="13" t="s">
        <v>974</v>
      </c>
      <c r="E233" s="13" t="s">
        <v>18</v>
      </c>
      <c r="F233" s="13" t="s">
        <v>975</v>
      </c>
      <c r="G233" s="13" t="s">
        <v>974</v>
      </c>
      <c r="H233" s="13" t="s">
        <v>20</v>
      </c>
      <c r="I233" s="13" t="s">
        <v>976</v>
      </c>
      <c r="J233" s="13" t="s">
        <v>977</v>
      </c>
      <c r="K233" s="13" t="s">
        <v>977</v>
      </c>
      <c r="L233" s="13" t="s">
        <v>978</v>
      </c>
      <c r="M233" s="13" t="s">
        <v>979</v>
      </c>
      <c r="N233" s="14" t="str">
        <f>HYPERLINK("https://electionmgmt.vermont.gov//TFA/DownLoadFinancialDisclosure?FileName=K.White Cand. Fin. Disclosure_8c5c837e-58cc-41db-a9ca-16f9efde281b.pdf", "K.White Cand. Fin. Disclosure_8c5c837e-58cc-41db-a9ca-16f9efde281b.pdf")</f>
        <v>K.White Cand. Fin. Disclosure_8c5c837e-58cc-41db-a9ca-16f9efde281b.pdf</v>
      </c>
      <c r="O233" s="6"/>
      <c r="P233" s="6"/>
      <c r="Q233" s="6"/>
      <c r="R233" s="6"/>
      <c r="S233" s="6"/>
      <c r="T233" s="6"/>
      <c r="U233" s="6"/>
    </row>
    <row r="234" spans="1:21" s="2" customFormat="1" ht="30" customHeight="1" x14ac:dyDescent="0.3">
      <c r="A234" s="13" t="s">
        <v>258</v>
      </c>
      <c r="B234" s="13" t="s">
        <v>980</v>
      </c>
      <c r="C234" s="13" t="s">
        <v>1517</v>
      </c>
      <c r="D234" s="13" t="s">
        <v>244</v>
      </c>
      <c r="E234" s="13" t="s">
        <v>1039</v>
      </c>
      <c r="F234" s="13" t="s">
        <v>1518</v>
      </c>
      <c r="G234" s="13" t="s">
        <v>1519</v>
      </c>
      <c r="H234" s="13" t="s">
        <v>20</v>
      </c>
      <c r="I234" s="13" t="s">
        <v>1520</v>
      </c>
      <c r="J234" s="13" t="s">
        <v>1521</v>
      </c>
      <c r="K234" s="13" t="s">
        <v>1522</v>
      </c>
      <c r="L234" s="13" t="s">
        <v>1523</v>
      </c>
      <c r="M234" s="13" t="s">
        <v>15</v>
      </c>
      <c r="N234" s="14" t="str">
        <f>HYPERLINK("https://electionmgmt.vermont.gov//TFA/DownLoadFinancialDisclosure?FileName=20240528140954247_d75257f8-738e-4ae0-9e74-e74feeee4383.pdf", "20240528140954247_d75257f8-738e-4ae0-9e74-e74feeee4383.pdf")</f>
        <v>20240528140954247_d75257f8-738e-4ae0-9e74-e74feeee4383.pdf</v>
      </c>
      <c r="O234" s="6"/>
      <c r="P234" s="6"/>
      <c r="Q234" s="6"/>
      <c r="R234" s="6"/>
      <c r="S234" s="6"/>
      <c r="T234" s="6"/>
      <c r="U234" s="6"/>
    </row>
    <row r="235" spans="1:21" s="2" customFormat="1" ht="30" customHeight="1" x14ac:dyDescent="0.3">
      <c r="A235" s="13" t="s">
        <v>258</v>
      </c>
      <c r="B235" s="13" t="s">
        <v>980</v>
      </c>
      <c r="C235" s="13" t="s">
        <v>981</v>
      </c>
      <c r="D235" s="13" t="s">
        <v>982</v>
      </c>
      <c r="E235" s="13" t="s">
        <v>18</v>
      </c>
      <c r="F235" s="13" t="s">
        <v>983</v>
      </c>
      <c r="G235" s="13" t="s">
        <v>982</v>
      </c>
      <c r="H235" s="13" t="s">
        <v>20</v>
      </c>
      <c r="I235" s="13" t="s">
        <v>984</v>
      </c>
      <c r="J235" s="13" t="s">
        <v>985</v>
      </c>
      <c r="K235" s="13" t="s">
        <v>985</v>
      </c>
      <c r="L235" s="13" t="s">
        <v>986</v>
      </c>
      <c r="M235" s="13" t="s">
        <v>15</v>
      </c>
      <c r="N235" s="14" t="str">
        <f>HYPERLINK("https://electionmgmt.vermont.gov//TFA/DownLoadFinancialDisclosure?FileName=20240530154425584_84be9f34-3c35-419f-aa66-9db842079494.pdf", "20240530154425584_84be9f34-3c35-419f-aa66-9db842079494.pdf")</f>
        <v>20240530154425584_84be9f34-3c35-419f-aa66-9db842079494.pdf</v>
      </c>
      <c r="O235" s="6"/>
      <c r="P235" s="6"/>
      <c r="Q235" s="6"/>
      <c r="R235" s="6"/>
      <c r="S235" s="6"/>
      <c r="T235" s="6"/>
      <c r="U235" s="6"/>
    </row>
    <row r="236" spans="1:21" s="2" customFormat="1" ht="30" customHeight="1" x14ac:dyDescent="0.3">
      <c r="A236" s="13" t="s">
        <v>258</v>
      </c>
      <c r="B236" s="13" t="s">
        <v>987</v>
      </c>
      <c r="C236" s="13" t="s">
        <v>995</v>
      </c>
      <c r="D236" s="13" t="s">
        <v>996</v>
      </c>
      <c r="E236" s="13" t="s">
        <v>18</v>
      </c>
      <c r="F236" s="13" t="s">
        <v>997</v>
      </c>
      <c r="G236" s="13" t="s">
        <v>996</v>
      </c>
      <c r="H236" s="13" t="s">
        <v>20</v>
      </c>
      <c r="I236" s="13" t="s">
        <v>998</v>
      </c>
      <c r="J236" s="13" t="s">
        <v>999</v>
      </c>
      <c r="K236" s="13" t="s">
        <v>15</v>
      </c>
      <c r="L236" s="13" t="s">
        <v>1000</v>
      </c>
      <c r="M236" s="13" t="s">
        <v>15</v>
      </c>
      <c r="N236" s="14" t="str">
        <f>HYPERLINK("https://electionmgmt.vermont.gov//TFA/DownLoadFinancialDisclosure?FileName=MASLAND_JIM_StateRep_2024AugPrimary_035fdd69-7a15-4ab5-9a3f-6f88e9e9ce76.pdf", "MASLAND_JIM_StateRep_2024AugPrimary_035fdd69-7a15-4ab5-9a3f-6f88e9e9ce76.pdf")</f>
        <v>MASLAND_JIM_StateRep_2024AugPrimary_035fdd69-7a15-4ab5-9a3f-6f88e9e9ce76.pdf</v>
      </c>
      <c r="O236" s="6"/>
      <c r="P236" s="6"/>
      <c r="Q236" s="6"/>
      <c r="R236" s="6"/>
      <c r="S236" s="6"/>
      <c r="T236" s="6"/>
      <c r="U236" s="6"/>
    </row>
    <row r="237" spans="1:21" s="2" customFormat="1" ht="30" customHeight="1" x14ac:dyDescent="0.3">
      <c r="A237" s="13" t="s">
        <v>258</v>
      </c>
      <c r="B237" s="13" t="s">
        <v>987</v>
      </c>
      <c r="C237" s="13" t="s">
        <v>1524</v>
      </c>
      <c r="D237" s="13" t="s">
        <v>1525</v>
      </c>
      <c r="E237" s="13" t="s">
        <v>1039</v>
      </c>
      <c r="F237" s="13" t="s">
        <v>1526</v>
      </c>
      <c r="G237" s="13" t="s">
        <v>1525</v>
      </c>
      <c r="H237" s="13" t="s">
        <v>20</v>
      </c>
      <c r="I237" s="13" t="s">
        <v>1527</v>
      </c>
      <c r="J237" s="13" t="s">
        <v>1528</v>
      </c>
      <c r="K237" s="13" t="s">
        <v>15</v>
      </c>
      <c r="L237" s="13" t="s">
        <v>1529</v>
      </c>
      <c r="M237" s="13" t="s">
        <v>15</v>
      </c>
      <c r="N237" s="14" t="str">
        <f>HYPERLINK("https://electionmgmt.vermont.gov//TFA/DownLoadFinancialDisclosure?FileName=Blakeman_Kevin_StateRep_2024AugPrimary_6f26a991-1e55-4931-8530-494f0a5f6207.pdf", "Blakeman_Kevin_StateRep_2024AugPrimary_6f26a991-1e55-4931-8530-494f0a5f6207.pdf")</f>
        <v>Blakeman_Kevin_StateRep_2024AugPrimary_6f26a991-1e55-4931-8530-494f0a5f6207.pdf</v>
      </c>
      <c r="O237" s="6"/>
      <c r="P237" s="6"/>
      <c r="Q237" s="6"/>
      <c r="R237" s="6"/>
      <c r="S237" s="6"/>
      <c r="T237" s="6"/>
      <c r="U237" s="6"/>
    </row>
    <row r="238" spans="1:21" s="2" customFormat="1" ht="30" customHeight="1" x14ac:dyDescent="0.3">
      <c r="A238" s="13" t="s">
        <v>258</v>
      </c>
      <c r="B238" s="13" t="s">
        <v>987</v>
      </c>
      <c r="C238" s="13" t="s">
        <v>1530</v>
      </c>
      <c r="D238" s="13" t="s">
        <v>1525</v>
      </c>
      <c r="E238" s="13" t="s">
        <v>1039</v>
      </c>
      <c r="F238" s="13" t="s">
        <v>1531</v>
      </c>
      <c r="G238" s="13" t="s">
        <v>1525</v>
      </c>
      <c r="H238" s="13" t="s">
        <v>20</v>
      </c>
      <c r="I238" s="13" t="s">
        <v>1527</v>
      </c>
      <c r="J238" s="13" t="s">
        <v>1532</v>
      </c>
      <c r="K238" s="13" t="s">
        <v>15</v>
      </c>
      <c r="L238" s="13" t="s">
        <v>1533</v>
      </c>
      <c r="M238" s="13" t="s">
        <v>15</v>
      </c>
      <c r="N238" s="14" t="str">
        <f>HYPERLINK("https://electionmgmt.vermont.gov//TFA/DownLoadFinancialDisclosure?FileName=Flanders_Lisa_StateRep_2024AugPrimary_19e7a1ed-cf91-4548-a026-f5b9ffaf88cf.pdf", "Flanders_Lisa_StateRep_2024AugPrimary_19e7a1ed-cf91-4548-a026-f5b9ffaf88cf.pdf")</f>
        <v>Flanders_Lisa_StateRep_2024AugPrimary_19e7a1ed-cf91-4548-a026-f5b9ffaf88cf.pdf</v>
      </c>
      <c r="O238" s="6"/>
      <c r="P238" s="6"/>
      <c r="Q238" s="6"/>
      <c r="R238" s="6"/>
      <c r="S238" s="6"/>
      <c r="T238" s="6"/>
      <c r="U238" s="6"/>
    </row>
    <row r="239" spans="1:21" s="2" customFormat="1" ht="30" customHeight="1" x14ac:dyDescent="0.3">
      <c r="A239" s="13" t="s">
        <v>258</v>
      </c>
      <c r="B239" s="13" t="s">
        <v>987</v>
      </c>
      <c r="C239" s="13" t="s">
        <v>988</v>
      </c>
      <c r="D239" s="13" t="s">
        <v>989</v>
      </c>
      <c r="E239" s="13" t="s">
        <v>18</v>
      </c>
      <c r="F239" s="13" t="s">
        <v>990</v>
      </c>
      <c r="G239" s="13" t="s">
        <v>989</v>
      </c>
      <c r="H239" s="13" t="s">
        <v>20</v>
      </c>
      <c r="I239" s="13" t="s">
        <v>991</v>
      </c>
      <c r="J239" s="13" t="s">
        <v>992</v>
      </c>
      <c r="K239" s="13" t="s">
        <v>15</v>
      </c>
      <c r="L239" s="13" t="s">
        <v>993</v>
      </c>
      <c r="M239" s="13" t="s">
        <v>994</v>
      </c>
      <c r="N239" s="14" t="str">
        <f>HYPERLINK("https://electionmgmt.vermont.gov//TFA/DownLoadFinancialDisclosure?FileName=HOLCOMBE_REBECCA_STREP_2024AUGPRIMARY_9fe7fce5-3c8c-43ac-a52f-e1d85b0b479b.pdf", "HOLCOMBE_REBECCA_STREP_2024AUGPRIMARY_9fe7fce5-3c8c-43ac-a52f-e1d85b0b479b.pdf")</f>
        <v>HOLCOMBE_REBECCA_STREP_2024AUGPRIMARY_9fe7fce5-3c8c-43ac-a52f-e1d85b0b479b.pdf</v>
      </c>
      <c r="O239" s="6"/>
      <c r="P239" s="6"/>
      <c r="Q239" s="6"/>
      <c r="R239" s="6"/>
      <c r="S239" s="6"/>
      <c r="T239" s="6"/>
      <c r="U239" s="6"/>
    </row>
    <row r="240" spans="1:21" s="2" customFormat="1" ht="30" customHeight="1" x14ac:dyDescent="0.3">
      <c r="A240" s="13" t="s">
        <v>258</v>
      </c>
      <c r="B240" s="13" t="s">
        <v>1001</v>
      </c>
      <c r="C240" s="13" t="s">
        <v>1002</v>
      </c>
      <c r="D240" s="13" t="s">
        <v>1003</v>
      </c>
      <c r="E240" s="13" t="s">
        <v>18</v>
      </c>
      <c r="F240" s="13" t="s">
        <v>1004</v>
      </c>
      <c r="G240" s="13" t="s">
        <v>1003</v>
      </c>
      <c r="H240" s="13" t="s">
        <v>20</v>
      </c>
      <c r="I240" s="13" t="s">
        <v>1005</v>
      </c>
      <c r="J240" s="13" t="s">
        <v>1006</v>
      </c>
      <c r="K240" s="13" t="s">
        <v>1006</v>
      </c>
      <c r="L240" s="13" t="s">
        <v>1007</v>
      </c>
      <c r="M240" s="13" t="s">
        <v>1008</v>
      </c>
      <c r="N240" s="14" t="str">
        <f>HYPERLINK("https://electionmgmt.vermont.gov//TFA/DownLoadFinancialDisclosure?FileName=Chase_Heather_StateRep_2024AugPrimary_b4c216da-13e3-46f0-b4a5-818d7be2e620.pdf", "Chase_Heather_StateRep_2024AugPrimary_b4c216da-13e3-46f0-b4a5-818d7be2e620.pdf")</f>
        <v>Chase_Heather_StateRep_2024AugPrimary_b4c216da-13e3-46f0-b4a5-818d7be2e620.pdf</v>
      </c>
      <c r="O240" s="6"/>
      <c r="P240" s="6"/>
      <c r="Q240" s="6"/>
      <c r="R240" s="6"/>
      <c r="S240" s="6"/>
      <c r="T240" s="6"/>
      <c r="U240" s="6"/>
    </row>
    <row r="241" spans="1:21" s="2" customFormat="1" ht="30" customHeight="1" x14ac:dyDescent="0.3">
      <c r="A241" s="13" t="s">
        <v>258</v>
      </c>
      <c r="B241" s="13" t="s">
        <v>1001</v>
      </c>
      <c r="C241" s="13" t="s">
        <v>1678</v>
      </c>
      <c r="D241" s="13" t="s">
        <v>1003</v>
      </c>
      <c r="E241" s="13" t="s">
        <v>1039</v>
      </c>
      <c r="F241" s="13" t="s">
        <v>1534</v>
      </c>
      <c r="G241" s="13" t="s">
        <v>1003</v>
      </c>
      <c r="H241" s="13" t="s">
        <v>20</v>
      </c>
      <c r="I241" s="13" t="s">
        <v>1005</v>
      </c>
      <c r="J241" s="13" t="s">
        <v>1535</v>
      </c>
      <c r="K241" s="13" t="s">
        <v>15</v>
      </c>
      <c r="L241" s="13" t="s">
        <v>1536</v>
      </c>
      <c r="M241" s="13" t="s">
        <v>15</v>
      </c>
      <c r="N241" s="14" t="str">
        <f>HYPERLINK("https://electionmgmt.vermont.gov//TFA/DownLoadFinancialDisclosure?FileName=Charlton Disclosure Form_d11c2674-a1ef-4d24-90a6-5791cce1854d.pdf", "Charlton Disclosure Form_d11c2674-a1ef-4d24-90a6-5791cce1854d.pdf")</f>
        <v>Charlton Disclosure Form_d11c2674-a1ef-4d24-90a6-5791cce1854d.pdf</v>
      </c>
      <c r="O241" s="6"/>
      <c r="P241" s="6"/>
      <c r="Q241" s="6"/>
      <c r="R241" s="6"/>
      <c r="S241" s="6"/>
      <c r="T241" s="6"/>
      <c r="U241" s="6"/>
    </row>
    <row r="242" spans="1:21" s="2" customFormat="1" ht="30" customHeight="1" x14ac:dyDescent="0.3">
      <c r="A242" s="13" t="s">
        <v>84</v>
      </c>
      <c r="B242" s="13" t="s">
        <v>85</v>
      </c>
      <c r="C242" s="13" t="s">
        <v>93</v>
      </c>
      <c r="D242" s="13" t="s">
        <v>94</v>
      </c>
      <c r="E242" s="13" t="s">
        <v>18</v>
      </c>
      <c r="F242" s="13" t="s">
        <v>95</v>
      </c>
      <c r="G242" s="13" t="s">
        <v>94</v>
      </c>
      <c r="H242" s="13" t="s">
        <v>20</v>
      </c>
      <c r="I242" s="13" t="s">
        <v>96</v>
      </c>
      <c r="J242" s="13" t="s">
        <v>97</v>
      </c>
      <c r="K242" s="13" t="s">
        <v>15</v>
      </c>
      <c r="L242" s="13" t="s">
        <v>98</v>
      </c>
      <c r="M242" s="13" t="s">
        <v>99</v>
      </c>
      <c r="N242" s="14" t="str">
        <f>HYPERLINK("https://electionmgmt.vermont.gov//TFA/DownLoadFinancialDisclosure?FileName=Elder financial disclosure_af7ec23e-b6d5-4ee3-8460-0124ff759970.pdf", "Elder financial disclosure_af7ec23e-b6d5-4ee3-8460-0124ff759970.pdf")</f>
        <v>Elder financial disclosure_af7ec23e-b6d5-4ee3-8460-0124ff759970.pdf</v>
      </c>
      <c r="O242" s="6"/>
      <c r="P242" s="6"/>
      <c r="Q242" s="6"/>
      <c r="R242" s="6"/>
      <c r="S242" s="6"/>
      <c r="T242" s="6"/>
      <c r="U242" s="6"/>
    </row>
    <row r="243" spans="1:21" s="2" customFormat="1" ht="30" customHeight="1" x14ac:dyDescent="0.3">
      <c r="A243" s="13" t="s">
        <v>84</v>
      </c>
      <c r="B243" s="13" t="s">
        <v>85</v>
      </c>
      <c r="C243" s="13" t="s">
        <v>86</v>
      </c>
      <c r="D243" s="13" t="s">
        <v>87</v>
      </c>
      <c r="E243" s="13" t="s">
        <v>18</v>
      </c>
      <c r="F243" s="13" t="s">
        <v>88</v>
      </c>
      <c r="G243" s="13" t="s">
        <v>87</v>
      </c>
      <c r="H243" s="13" t="s">
        <v>20</v>
      </c>
      <c r="I243" s="13" t="s">
        <v>89</v>
      </c>
      <c r="J243" s="13" t="s">
        <v>90</v>
      </c>
      <c r="K243" s="13" t="s">
        <v>15</v>
      </c>
      <c r="L243" s="13" t="s">
        <v>91</v>
      </c>
      <c r="M243" s="13" t="s">
        <v>92</v>
      </c>
      <c r="N243" s="14" t="str">
        <f>HYPERLINK("https://electionmgmt.vermont.gov//TFA/DownLoadFinancialDisclosure?FileName=Bray financial disclosure_0a567d67-c979-47bf-9ffa-26b5ade42863.pdf", "Bray financial disclosure_0a567d67-c979-47bf-9ffa-26b5ade42863.pdf")</f>
        <v>Bray financial disclosure_0a567d67-c979-47bf-9ffa-26b5ade42863.pdf</v>
      </c>
      <c r="O243" s="6"/>
      <c r="P243" s="6"/>
      <c r="Q243" s="6"/>
      <c r="R243" s="6"/>
      <c r="S243" s="6"/>
      <c r="T243" s="6"/>
      <c r="U243" s="6"/>
    </row>
    <row r="244" spans="1:21" s="2" customFormat="1" ht="30" customHeight="1" x14ac:dyDescent="0.3">
      <c r="A244" s="13" t="s">
        <v>84</v>
      </c>
      <c r="B244" s="13" t="s">
        <v>85</v>
      </c>
      <c r="C244" s="13" t="s">
        <v>1083</v>
      </c>
      <c r="D244" s="13" t="s">
        <v>1084</v>
      </c>
      <c r="E244" s="13" t="s">
        <v>1039</v>
      </c>
      <c r="F244" s="13" t="s">
        <v>1085</v>
      </c>
      <c r="G244" s="13" t="s">
        <v>1084</v>
      </c>
      <c r="H244" s="13" t="s">
        <v>20</v>
      </c>
      <c r="I244" s="13" t="s">
        <v>1086</v>
      </c>
      <c r="J244" s="13" t="s">
        <v>1087</v>
      </c>
      <c r="K244" s="13" t="s">
        <v>15</v>
      </c>
      <c r="L244" s="13" t="s">
        <v>1088</v>
      </c>
      <c r="M244" s="13" t="s">
        <v>1089</v>
      </c>
      <c r="N244" s="14" t="str">
        <f>HYPERLINK("https://electionmgmt.vermont.gov//TFA/DownLoadFinancialDisclosure?FileName=Cochran financial  disclosure_22c04d93-d02d-49d0-b130-4796161848c2.pdf", "Cochran financial  disclosure_22c04d93-d02d-49d0-b130-4796161848c2.pdf")</f>
        <v>Cochran financial  disclosure_22c04d93-d02d-49d0-b130-4796161848c2.pdf</v>
      </c>
      <c r="O244" s="6"/>
      <c r="P244" s="6"/>
      <c r="Q244" s="6"/>
      <c r="R244" s="6"/>
      <c r="S244" s="6"/>
      <c r="T244" s="6"/>
      <c r="U244" s="6"/>
    </row>
    <row r="245" spans="1:21" s="2" customFormat="1" ht="30" customHeight="1" x14ac:dyDescent="0.3">
      <c r="A245" s="13" t="s">
        <v>84</v>
      </c>
      <c r="B245" s="13" t="s">
        <v>85</v>
      </c>
      <c r="C245" s="13" t="s">
        <v>1078</v>
      </c>
      <c r="D245" s="13" t="s">
        <v>1079</v>
      </c>
      <c r="E245" s="13" t="s">
        <v>1039</v>
      </c>
      <c r="F245" s="13" t="s">
        <v>1080</v>
      </c>
      <c r="G245" s="13" t="s">
        <v>1079</v>
      </c>
      <c r="H245" s="13" t="s">
        <v>20</v>
      </c>
      <c r="I245" s="13" t="s">
        <v>766</v>
      </c>
      <c r="J245" s="13" t="s">
        <v>1081</v>
      </c>
      <c r="K245" s="13" t="s">
        <v>15</v>
      </c>
      <c r="L245" s="13" t="s">
        <v>1082</v>
      </c>
      <c r="M245" s="13" t="s">
        <v>15</v>
      </c>
      <c r="N245" s="14" t="str">
        <f>HYPERLINK("https://electionmgmt.vermont.gov//TFA/DownLoadFinancialDisclosure?FileName=Bienvenue financial disclosure_cf65dcce-110f-47f9-a366-24ef9d305074.pdf", "Bienvenue financial disclosure_cf65dcce-110f-47f9-a366-24ef9d305074.pdf")</f>
        <v>Bienvenue financial disclosure_cf65dcce-110f-47f9-a366-24ef9d305074.pdf</v>
      </c>
      <c r="O245" s="6"/>
      <c r="P245" s="6"/>
      <c r="Q245" s="6"/>
      <c r="R245" s="6"/>
      <c r="S245" s="6"/>
      <c r="T245" s="6"/>
      <c r="U245" s="6"/>
    </row>
    <row r="246" spans="1:21" s="2" customFormat="1" ht="30" customHeight="1" x14ac:dyDescent="0.3">
      <c r="A246" s="13" t="s">
        <v>84</v>
      </c>
      <c r="B246" s="13" t="s">
        <v>85</v>
      </c>
      <c r="C246" s="13" t="s">
        <v>1595</v>
      </c>
      <c r="D246" s="13" t="s">
        <v>27</v>
      </c>
      <c r="E246" s="13" t="s">
        <v>18</v>
      </c>
      <c r="F246" s="13" t="s">
        <v>1596</v>
      </c>
      <c r="G246" s="13" t="s">
        <v>265</v>
      </c>
      <c r="H246" s="13" t="s">
        <v>20</v>
      </c>
      <c r="I246" s="13" t="s">
        <v>266</v>
      </c>
      <c r="J246" s="13" t="s">
        <v>1597</v>
      </c>
      <c r="K246" s="13" t="s">
        <v>15</v>
      </c>
      <c r="L246" s="13" t="s">
        <v>1598</v>
      </c>
      <c r="M246" s="13" t="s">
        <v>1599</v>
      </c>
      <c r="N246" s="14" t="str">
        <f>HYPERLINK("https://electionmgmt.vermont.gov//TFA/DownLoadFinancialDisclosure?FileName=Hardy financial disclosure_d6f9b890-09c1-44ef-9163-3dd255c69387.pdf", "Hardy financial disclosure_d6f9b890-09c1-44ef-9163-3dd255c69387.pdf")</f>
        <v>Hardy financial disclosure_d6f9b890-09c1-44ef-9163-3dd255c69387.pdf</v>
      </c>
      <c r="O246" s="6"/>
      <c r="P246" s="6"/>
      <c r="Q246" s="6"/>
      <c r="R246" s="6"/>
      <c r="S246" s="6"/>
      <c r="T246" s="6"/>
      <c r="U246" s="6"/>
    </row>
    <row r="247" spans="1:21" s="2" customFormat="1" ht="30" customHeight="1" x14ac:dyDescent="0.3">
      <c r="A247" s="13" t="s">
        <v>84</v>
      </c>
      <c r="B247" s="13" t="s">
        <v>85</v>
      </c>
      <c r="C247" s="13" t="s">
        <v>1585</v>
      </c>
      <c r="D247" s="13" t="s">
        <v>87</v>
      </c>
      <c r="E247" s="13" t="s">
        <v>1039</v>
      </c>
      <c r="F247" s="13" t="s">
        <v>1586</v>
      </c>
      <c r="G247" s="13" t="s">
        <v>87</v>
      </c>
      <c r="H247" s="13" t="s">
        <v>20</v>
      </c>
      <c r="I247" s="13" t="s">
        <v>89</v>
      </c>
      <c r="J247" s="13" t="s">
        <v>1587</v>
      </c>
      <c r="K247" s="13" t="s">
        <v>15</v>
      </c>
      <c r="L247" s="13" t="s">
        <v>1588</v>
      </c>
      <c r="M247" s="13" t="s">
        <v>15</v>
      </c>
      <c r="N247" s="14" t="str">
        <f>HYPERLINK("https://electionmgmt.vermont.gov//TFA/DownLoadFinancialDisclosure?FileName=Heffernan financial disclosure_b072b909-9506-48f4-ae6e-89faa4d25364.pdf", "Heffernan financial disclosure_b072b909-9506-48f4-ae6e-89faa4d25364.pdf")</f>
        <v>Heffernan financial disclosure_b072b909-9506-48f4-ae6e-89faa4d25364.pdf</v>
      </c>
      <c r="O247" s="6"/>
      <c r="P247" s="6"/>
      <c r="Q247" s="6"/>
      <c r="R247" s="6"/>
      <c r="S247" s="6"/>
      <c r="T247" s="6"/>
      <c r="U247" s="6"/>
    </row>
    <row r="248" spans="1:21" s="2" customFormat="1" ht="30" customHeight="1" x14ac:dyDescent="0.3">
      <c r="A248" s="13" t="s">
        <v>84</v>
      </c>
      <c r="B248" s="13" t="s">
        <v>100</v>
      </c>
      <c r="C248" s="13" t="s">
        <v>106</v>
      </c>
      <c r="D248" s="13" t="s">
        <v>107</v>
      </c>
      <c r="E248" s="13" t="s">
        <v>18</v>
      </c>
      <c r="F248" s="13" t="s">
        <v>108</v>
      </c>
      <c r="G248" s="13" t="s">
        <v>107</v>
      </c>
      <c r="H248" s="13" t="s">
        <v>20</v>
      </c>
      <c r="I248" s="13" t="s">
        <v>109</v>
      </c>
      <c r="J248" s="13" t="s">
        <v>15</v>
      </c>
      <c r="K248" s="13" t="s">
        <v>15</v>
      </c>
      <c r="L248" s="13" t="s">
        <v>15</v>
      </c>
      <c r="M248" s="13" t="s">
        <v>15</v>
      </c>
      <c r="N248" s="14" t="str">
        <f>HYPERLINK("https://electionmgmt.vermont.gov//TFA/DownLoadFinancialDisclosure?FileName=financial sears_dad79813-58c4-4e3f-b804-585c2a3e5006.pdf", "financial sears_dad79813-58c4-4e3f-b804-585c2a3e5006.pdf")</f>
        <v>financial sears_dad79813-58c4-4e3f-b804-585c2a3e5006.pdf</v>
      </c>
      <c r="O248" s="6"/>
      <c r="P248" s="6"/>
      <c r="Q248" s="6"/>
      <c r="R248" s="6"/>
      <c r="S248" s="6"/>
      <c r="T248" s="6"/>
      <c r="U248" s="6"/>
    </row>
    <row r="249" spans="1:21" s="2" customFormat="1" ht="30" customHeight="1" x14ac:dyDescent="0.3">
      <c r="A249" s="13" t="s">
        <v>84</v>
      </c>
      <c r="B249" s="13" t="s">
        <v>100</v>
      </c>
      <c r="C249" s="13" t="s">
        <v>1090</v>
      </c>
      <c r="D249" s="13" t="s">
        <v>1091</v>
      </c>
      <c r="E249" s="13" t="s">
        <v>1039</v>
      </c>
      <c r="F249" s="13" t="s">
        <v>1224</v>
      </c>
      <c r="G249" s="13" t="s">
        <v>1092</v>
      </c>
      <c r="H249" s="13" t="s">
        <v>20</v>
      </c>
      <c r="I249" s="13" t="s">
        <v>1093</v>
      </c>
      <c r="J249" s="13" t="s">
        <v>15</v>
      </c>
      <c r="K249" s="13" t="s">
        <v>15</v>
      </c>
      <c r="L249" s="13" t="s">
        <v>15</v>
      </c>
      <c r="M249" s="13" t="s">
        <v>15</v>
      </c>
      <c r="N249" s="14" t="str">
        <f>HYPERLINK("https://electionmgmt.vermont.gov//TFA/DownLoadFinancialDisclosure?FileName=Gervais_Joseph_ State Rep - Financial Disclosure Statement_d24535df-a8ee-46e0-869b-d0437d57dbca.pdf", "Gervais_Joseph_ State Rep - Financial Disclosure Statement_d24535df-a8ee-46e0-869b-d0437d57dbca.pdf")</f>
        <v>Gervais_Joseph_ State Rep - Financial Disclosure Statement_d24535df-a8ee-46e0-869b-d0437d57dbca.pdf</v>
      </c>
      <c r="O249" s="6"/>
      <c r="P249" s="6"/>
      <c r="Q249" s="6"/>
      <c r="R249" s="6"/>
      <c r="S249" s="6"/>
      <c r="T249" s="6"/>
      <c r="U249" s="6"/>
    </row>
    <row r="250" spans="1:21" s="2" customFormat="1" ht="30" customHeight="1" x14ac:dyDescent="0.3">
      <c r="A250" s="13" t="s">
        <v>84</v>
      </c>
      <c r="B250" s="13" t="s">
        <v>100</v>
      </c>
      <c r="C250" s="13" t="s">
        <v>101</v>
      </c>
      <c r="D250" s="13" t="s">
        <v>102</v>
      </c>
      <c r="E250" s="13" t="s">
        <v>18</v>
      </c>
      <c r="F250" s="13" t="s">
        <v>1703</v>
      </c>
      <c r="G250" s="13" t="s">
        <v>103</v>
      </c>
      <c r="H250" s="13" t="s">
        <v>20</v>
      </c>
      <c r="I250" s="13" t="s">
        <v>104</v>
      </c>
      <c r="J250" s="13" t="s">
        <v>105</v>
      </c>
      <c r="K250" s="13" t="s">
        <v>15</v>
      </c>
      <c r="L250" s="13" t="s">
        <v>15</v>
      </c>
      <c r="M250" s="13" t="s">
        <v>15</v>
      </c>
      <c r="N250" s="14" t="str">
        <f>HYPERLINK("https://electionmgmt.vermont.gov//TFA/DownLoadFinancialDisclosure?FileName=financial bongartz_05819d3b-24a8-4bf5-8b15-09759764e1b0.pdf", "financial bongartz_05819d3b-24a8-4bf5-8b15-09759764e1b0.pdf")</f>
        <v>financial bongartz_05819d3b-24a8-4bf5-8b15-09759764e1b0.pdf</v>
      </c>
      <c r="O250" s="6"/>
      <c r="P250" s="6"/>
      <c r="Q250" s="6"/>
      <c r="R250" s="6"/>
      <c r="S250" s="6"/>
      <c r="T250" s="6"/>
      <c r="U250" s="6"/>
    </row>
    <row r="251" spans="1:21" s="2" customFormat="1" ht="30" customHeight="1" x14ac:dyDescent="0.3">
      <c r="A251" s="13" t="s">
        <v>84</v>
      </c>
      <c r="B251" s="13" t="s">
        <v>363</v>
      </c>
      <c r="C251" s="13" t="s">
        <v>1579</v>
      </c>
      <c r="D251" s="13" t="s">
        <v>393</v>
      </c>
      <c r="E251" s="13" t="s">
        <v>18</v>
      </c>
      <c r="F251" s="13" t="s">
        <v>1704</v>
      </c>
      <c r="G251" s="13" t="s">
        <v>393</v>
      </c>
      <c r="H251" s="13" t="s">
        <v>20</v>
      </c>
      <c r="I251" s="13" t="s">
        <v>395</v>
      </c>
      <c r="J251" s="13" t="s">
        <v>15</v>
      </c>
      <c r="K251" s="13" t="s">
        <v>1580</v>
      </c>
      <c r="L251" s="13" t="s">
        <v>1581</v>
      </c>
      <c r="M251" s="13" t="s">
        <v>15</v>
      </c>
      <c r="N251" s="14" t="str">
        <f>HYPERLINK("https://electionmgmt.vermont.gov//TFA/DownLoadFinancialDisclosure?FileName=Cochrane_Amanda_statesenate_2024augprimary_8d449fab-6af7-4828-bf51-69a34c311c4f.pdf", "Cochrane_Amanda_statesenate_2024augprimary_8d449fab-6af7-4828-bf51-69a34c311c4f.pdf")</f>
        <v>Cochrane_Amanda_statesenate_2024augprimary_8d449fab-6af7-4828-bf51-69a34c311c4f.pdf</v>
      </c>
      <c r="O251" s="6"/>
      <c r="P251" s="6"/>
      <c r="Q251" s="6"/>
      <c r="R251" s="6"/>
      <c r="S251" s="6"/>
      <c r="T251" s="6"/>
      <c r="U251" s="6"/>
    </row>
    <row r="252" spans="1:21" s="2" customFormat="1" ht="30" customHeight="1" x14ac:dyDescent="0.3">
      <c r="A252" s="13" t="s">
        <v>84</v>
      </c>
      <c r="B252" s="13" t="s">
        <v>363</v>
      </c>
      <c r="C252" s="13" t="s">
        <v>1569</v>
      </c>
      <c r="D252" s="13" t="s">
        <v>1366</v>
      </c>
      <c r="E252" s="13" t="s">
        <v>1039</v>
      </c>
      <c r="F252" s="13" t="s">
        <v>1570</v>
      </c>
      <c r="G252" s="13" t="s">
        <v>1366</v>
      </c>
      <c r="H252" s="13" t="s">
        <v>20</v>
      </c>
      <c r="I252" s="13" t="s">
        <v>1571</v>
      </c>
      <c r="J252" s="13" t="s">
        <v>1572</v>
      </c>
      <c r="K252" s="13" t="s">
        <v>1572</v>
      </c>
      <c r="L252" s="13" t="s">
        <v>1573</v>
      </c>
      <c r="M252" s="13" t="s">
        <v>15</v>
      </c>
      <c r="N252" s="14" t="str">
        <f>HYPERLINK("https://electionmgmt.vermont.gov//TFA/DownLoadFinancialDisclosure?FileName=Dodge_JT_statesenate_2024augprimary_82d2973e-e5cf-4aa5-8538-cb2351fb7340.pdf", "Dodge_JT_statesenate_2024augprimary_82d2973e-e5cf-4aa5-8538-cb2351fb7340.pdf")</f>
        <v>Dodge_JT_statesenate_2024augprimary_82d2973e-e5cf-4aa5-8538-cb2351fb7340.pdf</v>
      </c>
      <c r="O252" s="6"/>
      <c r="P252" s="6"/>
      <c r="Q252" s="6"/>
      <c r="R252" s="6"/>
      <c r="S252" s="6"/>
      <c r="T252" s="6"/>
      <c r="U252" s="6"/>
    </row>
    <row r="253" spans="1:21" s="2" customFormat="1" ht="30" customHeight="1" x14ac:dyDescent="0.3">
      <c r="A253" s="13" t="s">
        <v>84</v>
      </c>
      <c r="B253" s="13" t="s">
        <v>363</v>
      </c>
      <c r="C253" s="13" t="s">
        <v>1565</v>
      </c>
      <c r="D253" s="13" t="s">
        <v>393</v>
      </c>
      <c r="E253" s="13" t="s">
        <v>1039</v>
      </c>
      <c r="F253" s="13" t="s">
        <v>1566</v>
      </c>
      <c r="G253" s="13" t="s">
        <v>393</v>
      </c>
      <c r="H253" s="13" t="s">
        <v>20</v>
      </c>
      <c r="I253" s="13" t="s">
        <v>395</v>
      </c>
      <c r="J253" s="13" t="s">
        <v>1567</v>
      </c>
      <c r="K253" s="13" t="s">
        <v>1567</v>
      </c>
      <c r="L253" s="13" t="s">
        <v>1568</v>
      </c>
      <c r="M253" s="13" t="s">
        <v>15</v>
      </c>
      <c r="N253" s="14" t="str">
        <f>HYPERLINK("https://electionmgmt.vermont.gov//TFA/DownLoadFinancialDisclosure?FileName=Beck_Scott_statesenate_2024augprimary_e61725a5-8fae-4bf7-9476-f45d2c228002.pdf", "Beck_Scott_statesenate_2024augprimary_e61725a5-8fae-4bf7-9476-f45d2c228002.pdf")</f>
        <v>Beck_Scott_statesenate_2024augprimary_e61725a5-8fae-4bf7-9476-f45d2c228002.pdf</v>
      </c>
      <c r="O253" s="6"/>
      <c r="P253" s="6"/>
      <c r="Q253" s="6"/>
      <c r="R253" s="6"/>
      <c r="S253" s="6"/>
      <c r="T253" s="6"/>
      <c r="U253" s="6"/>
    </row>
    <row r="254" spans="1:21" s="2" customFormat="1" ht="30" customHeight="1" x14ac:dyDescent="0.3">
      <c r="A254" s="13" t="s">
        <v>84</v>
      </c>
      <c r="B254" s="13" t="s">
        <v>363</v>
      </c>
      <c r="C254" s="13" t="s">
        <v>1680</v>
      </c>
      <c r="D254" s="13" t="s">
        <v>1244</v>
      </c>
      <c r="E254" s="13" t="s">
        <v>18</v>
      </c>
      <c r="F254" s="13" t="s">
        <v>1582</v>
      </c>
      <c r="G254" s="13" t="s">
        <v>1244</v>
      </c>
      <c r="H254" s="13" t="s">
        <v>20</v>
      </c>
      <c r="I254" s="13" t="s">
        <v>395</v>
      </c>
      <c r="J254" s="13" t="s">
        <v>1583</v>
      </c>
      <c r="K254" s="13" t="s">
        <v>1583</v>
      </c>
      <c r="L254" s="13" t="s">
        <v>1584</v>
      </c>
      <c r="M254" s="13" t="s">
        <v>15</v>
      </c>
      <c r="N254" s="14" t="str">
        <f>HYPERLINK("https://electionmgmt.vermont.gov//TFA/DownLoadFinancialDisclosure?FileName=Hallisey_Shawn_statesenate_2024augprimary_70ca2ebd-d3af-4a80-8c88-9bd01e7ef8e2.pdf", "Hallisey_Shawn_statesenate_2024augprimary_70ca2ebd-d3af-4a80-8c88-9bd01e7ef8e2.pdf")</f>
        <v>Hallisey_Shawn_statesenate_2024augprimary_70ca2ebd-d3af-4a80-8c88-9bd01e7ef8e2.pdf</v>
      </c>
      <c r="O254" s="6"/>
      <c r="P254" s="6"/>
      <c r="Q254" s="6"/>
      <c r="R254" s="6"/>
      <c r="S254" s="6"/>
      <c r="T254" s="6"/>
      <c r="U254" s="6"/>
    </row>
    <row r="255" spans="1:21" s="2" customFormat="1" ht="30" customHeight="1" x14ac:dyDescent="0.3">
      <c r="A255" s="13" t="s">
        <v>84</v>
      </c>
      <c r="B255" s="13" t="s">
        <v>110</v>
      </c>
      <c r="C255" s="13" t="s">
        <v>117</v>
      </c>
      <c r="D255" s="13" t="s">
        <v>17</v>
      </c>
      <c r="E255" s="13" t="s">
        <v>18</v>
      </c>
      <c r="F255" s="13" t="s">
        <v>118</v>
      </c>
      <c r="G255" s="13" t="s">
        <v>17</v>
      </c>
      <c r="H255" s="13" t="s">
        <v>20</v>
      </c>
      <c r="I255" s="13" t="s">
        <v>113</v>
      </c>
      <c r="J255" s="13" t="s">
        <v>119</v>
      </c>
      <c r="K255" s="13" t="s">
        <v>15</v>
      </c>
      <c r="L255" s="13" t="s">
        <v>120</v>
      </c>
      <c r="M255" s="13" t="s">
        <v>121</v>
      </c>
      <c r="N255" s="14" t="str">
        <f>HYPERLINK("https://electionmgmt.vermont.gov//TFA/DownLoadFinancialDisclosure?FileName=M Larocque Gulick candidate 5.2024_9ccc9389-f0ca-428d-a431-65c85dc16a06_1495e78d-95a8-4ba8-b252-d4c6086829a6.pdf", "M Larocque Gulick candidate 5.2024_9ccc9389-f0ca-428d-a431-65c85dc16a06_1495e78d-95a8-4ba8-b252-d4c6086829a6.pdf")</f>
        <v>M Larocque Gulick candidate 5.2024_9ccc9389-f0ca-428d-a431-65c85dc16a06_1495e78d-95a8-4ba8-b252-d4c6086829a6.pdf</v>
      </c>
      <c r="O255" s="6"/>
      <c r="P255" s="6"/>
      <c r="Q255" s="6"/>
      <c r="R255" s="6"/>
      <c r="S255" s="6"/>
      <c r="T255" s="6"/>
      <c r="U255" s="6"/>
    </row>
    <row r="256" spans="1:21" s="2" customFormat="1" ht="30" customHeight="1" x14ac:dyDescent="0.3">
      <c r="A256" s="13" t="s">
        <v>84</v>
      </c>
      <c r="B256" s="13" t="s">
        <v>110</v>
      </c>
      <c r="C256" s="13" t="s">
        <v>111</v>
      </c>
      <c r="D256" s="13" t="s">
        <v>17</v>
      </c>
      <c r="E256" s="13" t="s">
        <v>18</v>
      </c>
      <c r="F256" s="13" t="s">
        <v>112</v>
      </c>
      <c r="G256" s="13" t="s">
        <v>17</v>
      </c>
      <c r="H256" s="13" t="s">
        <v>20</v>
      </c>
      <c r="I256" s="13" t="s">
        <v>113</v>
      </c>
      <c r="J256" s="13" t="s">
        <v>114</v>
      </c>
      <c r="K256" s="13" t="s">
        <v>15</v>
      </c>
      <c r="L256" s="13" t="s">
        <v>115</v>
      </c>
      <c r="M256" s="13" t="s">
        <v>116</v>
      </c>
      <c r="N256" s="14" t="str">
        <f>HYPERLINK("https://electionmgmt.vermont.gov//TFA/DownLoadFinancialDisclosure?FileName=P. Baruth 5.2024_93f7a6a6-7647-4f46-a2a2-1dd5748a627f_461d1976-7a39-4186-b4ae-1f9c89a961c7.pdf", "P. Baruth 5.2024_93f7a6a6-7647-4f46-a2a2-1dd5748a627f_461d1976-7a39-4186-b4ae-1f9c89a961c7.pdf")</f>
        <v>P. Baruth 5.2024_93f7a6a6-7647-4f46-a2a2-1dd5748a627f_461d1976-7a39-4186-b4ae-1f9c89a961c7.pdf</v>
      </c>
      <c r="O256" s="6"/>
      <c r="P256" s="6"/>
      <c r="Q256" s="6"/>
      <c r="R256" s="6"/>
      <c r="S256" s="6"/>
      <c r="T256" s="6"/>
      <c r="U256" s="6"/>
    </row>
    <row r="257" spans="1:21" s="2" customFormat="1" ht="30" customHeight="1" x14ac:dyDescent="0.3">
      <c r="A257" s="13" t="s">
        <v>84</v>
      </c>
      <c r="B257" s="13" t="s">
        <v>110</v>
      </c>
      <c r="C257" s="13" t="s">
        <v>122</v>
      </c>
      <c r="D257" s="13" t="s">
        <v>42</v>
      </c>
      <c r="E257" s="13" t="s">
        <v>18</v>
      </c>
      <c r="F257" s="13" t="s">
        <v>123</v>
      </c>
      <c r="G257" s="13" t="s">
        <v>42</v>
      </c>
      <c r="H257" s="13" t="s">
        <v>20</v>
      </c>
      <c r="I257" s="13" t="s">
        <v>44</v>
      </c>
      <c r="J257" s="13" t="s">
        <v>124</v>
      </c>
      <c r="K257" s="13" t="s">
        <v>15</v>
      </c>
      <c r="L257" s="13" t="s">
        <v>125</v>
      </c>
      <c r="M257" s="13" t="s">
        <v>126</v>
      </c>
      <c r="N257" s="14" t="str">
        <f>HYPERLINK("https://electionmgmt.vermont.gov//TFA/DownLoadFinancialDisclosure?FileName=S. Ledbetter 5.2024_32a8dd7d-6f9f-462c-9754-bd431790bc96_299f3f0b-e186-4ce4-b80b-8812a04441df.pdf", "S. Ledbetter 5.2024_32a8dd7d-6f9f-462c-9754-bd431790bc96_299f3f0b-e186-4ce4-b80b-8812a04441df.pdf")</f>
        <v>S. Ledbetter 5.2024_32a8dd7d-6f9f-462c-9754-bd431790bc96_299f3f0b-e186-4ce4-b80b-8812a04441df.pdf</v>
      </c>
      <c r="O257" s="6"/>
      <c r="P257" s="6"/>
      <c r="Q257" s="6"/>
      <c r="R257" s="6"/>
      <c r="S257" s="6"/>
      <c r="T257" s="6"/>
      <c r="U257" s="6"/>
    </row>
    <row r="258" spans="1:21" s="2" customFormat="1" ht="30" customHeight="1" x14ac:dyDescent="0.3">
      <c r="A258" s="13" t="s">
        <v>84</v>
      </c>
      <c r="B258" s="13" t="s">
        <v>110</v>
      </c>
      <c r="C258" s="13" t="s">
        <v>127</v>
      </c>
      <c r="D258" s="13" t="s">
        <v>128</v>
      </c>
      <c r="E258" s="13" t="s">
        <v>18</v>
      </c>
      <c r="F258" s="13" t="s">
        <v>129</v>
      </c>
      <c r="G258" s="13" t="s">
        <v>130</v>
      </c>
      <c r="H258" s="13" t="s">
        <v>20</v>
      </c>
      <c r="I258" s="13" t="s">
        <v>131</v>
      </c>
      <c r="J258" s="13" t="s">
        <v>132</v>
      </c>
      <c r="K258" s="13" t="s">
        <v>15</v>
      </c>
      <c r="L258" s="13" t="s">
        <v>133</v>
      </c>
      <c r="M258" s="13" t="s">
        <v>134</v>
      </c>
      <c r="N258" s="14" t="str">
        <f>HYPERLINK("https://electionmgmt.vermont.gov//TFA/DownLoadFinancialDisclosure?FileName=T. Vyhovsky 5.2024_562cb58e-e761-4994-95cd-60f9e20ca11f_31ef5393-59d4-4fcd-a3fe-22a198521990.pdf", "T. Vyhovsky 5.2024_562cb58e-e761-4994-95cd-60f9e20ca11f_31ef5393-59d4-4fcd-a3fe-22a198521990.pdf")</f>
        <v>T. Vyhovsky 5.2024_562cb58e-e761-4994-95cd-60f9e20ca11f_31ef5393-59d4-4fcd-a3fe-22a198521990.pdf</v>
      </c>
      <c r="O258" s="6"/>
      <c r="P258" s="6"/>
      <c r="Q258" s="6"/>
      <c r="R258" s="6"/>
      <c r="S258" s="6"/>
      <c r="T258" s="6"/>
      <c r="U258" s="6"/>
    </row>
    <row r="259" spans="1:21" s="2" customFormat="1" ht="30" customHeight="1" x14ac:dyDescent="0.3">
      <c r="A259" s="13" t="s">
        <v>84</v>
      </c>
      <c r="B259" s="13" t="s">
        <v>135</v>
      </c>
      <c r="C259" s="13" t="s">
        <v>1094</v>
      </c>
      <c r="D259" s="13" t="s">
        <v>627</v>
      </c>
      <c r="E259" s="13" t="s">
        <v>1039</v>
      </c>
      <c r="F259" s="13" t="s">
        <v>1095</v>
      </c>
      <c r="G259" s="13" t="s">
        <v>627</v>
      </c>
      <c r="H259" s="13" t="s">
        <v>20</v>
      </c>
      <c r="I259" s="13" t="s">
        <v>629</v>
      </c>
      <c r="J259" s="13" t="s">
        <v>1096</v>
      </c>
      <c r="K259" s="13" t="s">
        <v>15</v>
      </c>
      <c r="L259" s="13" t="s">
        <v>1097</v>
      </c>
      <c r="M259" s="13" t="s">
        <v>15</v>
      </c>
      <c r="N259" s="14" t="str">
        <f>HYPERLINK("https://electionmgmt.vermont.gov//TFA/DownLoadFinancialDisclosure?FileName=C. Mattos 5.2024_d97cad69-6bf0-4fc8-8f4a-0c04c24b91a3.pdf", "C. Mattos 5.2024_d97cad69-6bf0-4fc8-8f4a-0c04c24b91a3.pdf")</f>
        <v>C. Mattos 5.2024_d97cad69-6bf0-4fc8-8f4a-0c04c24b91a3.pdf</v>
      </c>
      <c r="O259" s="6"/>
      <c r="P259" s="6"/>
      <c r="Q259" s="6"/>
      <c r="R259" s="6"/>
      <c r="S259" s="6"/>
      <c r="T259" s="6"/>
      <c r="U259" s="6"/>
    </row>
    <row r="260" spans="1:21" s="2" customFormat="1" ht="30" customHeight="1" x14ac:dyDescent="0.3">
      <c r="A260" s="13" t="s">
        <v>84</v>
      </c>
      <c r="B260" s="13" t="s">
        <v>135</v>
      </c>
      <c r="C260" s="13" t="s">
        <v>136</v>
      </c>
      <c r="D260" s="13" t="s">
        <v>128</v>
      </c>
      <c r="E260" s="13" t="s">
        <v>18</v>
      </c>
      <c r="F260" s="13" t="s">
        <v>137</v>
      </c>
      <c r="G260" s="13" t="s">
        <v>128</v>
      </c>
      <c r="H260" s="13" t="s">
        <v>20</v>
      </c>
      <c r="I260" s="13" t="s">
        <v>138</v>
      </c>
      <c r="J260" s="13" t="s">
        <v>139</v>
      </c>
      <c r="K260" s="13" t="s">
        <v>15</v>
      </c>
      <c r="L260" s="13" t="s">
        <v>140</v>
      </c>
      <c r="M260" s="13" t="s">
        <v>141</v>
      </c>
      <c r="N260" s="14" t="str">
        <f>HYPERLINK("https://electionmgmt.vermont.gov//TFA/DownLoadFinancialDisclosure?FileName=I Wrenner financial disclosure 2024_de9c77e6-a58d-412f-abd7-882d3c19f234.pdf", "I Wrenner financial disclosure 2024_de9c77e6-a58d-412f-abd7-882d3c19f234.pdf")</f>
        <v>I Wrenner financial disclosure 2024_de9c77e6-a58d-412f-abd7-882d3c19f234.pdf</v>
      </c>
      <c r="O260" s="6"/>
      <c r="P260" s="6"/>
      <c r="Q260" s="6"/>
      <c r="R260" s="6"/>
      <c r="S260" s="6"/>
      <c r="T260" s="6"/>
      <c r="U260" s="6"/>
    </row>
    <row r="261" spans="1:21" s="2" customFormat="1" ht="30" customHeight="1" x14ac:dyDescent="0.3">
      <c r="A261" s="13" t="s">
        <v>84</v>
      </c>
      <c r="B261" s="13" t="s">
        <v>142</v>
      </c>
      <c r="C261" s="13" t="s">
        <v>1098</v>
      </c>
      <c r="D261" s="13" t="s">
        <v>78</v>
      </c>
      <c r="E261" s="13" t="s">
        <v>1039</v>
      </c>
      <c r="F261" s="13" t="s">
        <v>1099</v>
      </c>
      <c r="G261" s="13" t="s">
        <v>78</v>
      </c>
      <c r="H261" s="13" t="s">
        <v>20</v>
      </c>
      <c r="I261" s="13" t="s">
        <v>158</v>
      </c>
      <c r="J261" s="13" t="s">
        <v>1100</v>
      </c>
      <c r="K261" s="13" t="s">
        <v>15</v>
      </c>
      <c r="L261" s="13" t="s">
        <v>1101</v>
      </c>
      <c r="M261" s="13" t="s">
        <v>1102</v>
      </c>
      <c r="N261" s="14" t="str">
        <f>HYPERLINK("https://electionmgmt.vermont.gov//TFA/DownLoadFinancialDisclosure?FileName=B. Roy 5.2024_7f453c89-dbb1-4ca6-8a70-c6b2da5155c9_b7ffca1a-77e9-4af4-b400-cba45d24a1f0.pdf", "B. Roy 5.2024_7f453c89-dbb1-4ca6-8a70-c6b2da5155c9_b7ffca1a-77e9-4af4-b400-cba45d24a1f0.pdf")</f>
        <v>B. Roy 5.2024_7f453c89-dbb1-4ca6-8a70-c6b2da5155c9_b7ffca1a-77e9-4af4-b400-cba45d24a1f0.pdf</v>
      </c>
      <c r="O261" s="6"/>
      <c r="P261" s="6"/>
      <c r="Q261" s="6"/>
      <c r="R261" s="6"/>
      <c r="S261" s="6"/>
      <c r="T261" s="6"/>
      <c r="U261" s="6"/>
    </row>
    <row r="262" spans="1:21" s="2" customFormat="1" ht="30" customHeight="1" x14ac:dyDescent="0.3">
      <c r="A262" s="13" t="s">
        <v>84</v>
      </c>
      <c r="B262" s="13" t="s">
        <v>142</v>
      </c>
      <c r="C262" s="13" t="s">
        <v>149</v>
      </c>
      <c r="D262" s="13" t="s">
        <v>150</v>
      </c>
      <c r="E262" s="13" t="s">
        <v>18</v>
      </c>
      <c r="F262" s="13" t="s">
        <v>151</v>
      </c>
      <c r="G262" s="13" t="s">
        <v>150</v>
      </c>
      <c r="H262" s="13" t="s">
        <v>20</v>
      </c>
      <c r="I262" s="13" t="s">
        <v>152</v>
      </c>
      <c r="J262" s="13" t="s">
        <v>153</v>
      </c>
      <c r="K262" s="13" t="s">
        <v>15</v>
      </c>
      <c r="L262" s="13" t="s">
        <v>154</v>
      </c>
      <c r="M262" s="13" t="s">
        <v>155</v>
      </c>
      <c r="N262" s="14" t="str">
        <f>HYPERLINK("https://electionmgmt.vermont.gov//TFA/DownLoadFinancialDisclosure?FileName=K. Ram Hinsdale 5.2024_1373a2f0-b1f7-4789-8503-99b08cf37629_0a7f2128-fec1-4759-8975-f956759f2eea.pdf", "K. Ram Hinsdale 5.2024_1373a2f0-b1f7-4789-8503-99b08cf37629_0a7f2128-fec1-4759-8975-f956759f2eea.pdf")</f>
        <v>K. Ram Hinsdale 5.2024_1373a2f0-b1f7-4789-8503-99b08cf37629_0a7f2128-fec1-4759-8975-f956759f2eea.pdf</v>
      </c>
      <c r="O262" s="6"/>
      <c r="P262" s="6"/>
      <c r="Q262" s="6"/>
      <c r="R262" s="6"/>
      <c r="S262" s="6"/>
      <c r="T262" s="6"/>
      <c r="U262" s="6"/>
    </row>
    <row r="263" spans="1:21" s="2" customFormat="1" ht="30" customHeight="1" x14ac:dyDescent="0.3">
      <c r="A263" s="13" t="s">
        <v>84</v>
      </c>
      <c r="B263" s="13" t="s">
        <v>142</v>
      </c>
      <c r="C263" s="13" t="s">
        <v>162</v>
      </c>
      <c r="D263" s="13" t="s">
        <v>51</v>
      </c>
      <c r="E263" s="13" t="s">
        <v>18</v>
      </c>
      <c r="F263" s="13" t="s">
        <v>163</v>
      </c>
      <c r="G263" s="13" t="s">
        <v>51</v>
      </c>
      <c r="H263" s="13" t="s">
        <v>20</v>
      </c>
      <c r="I263" s="13" t="s">
        <v>145</v>
      </c>
      <c r="J263" s="13" t="s">
        <v>15</v>
      </c>
      <c r="K263" s="13" t="s">
        <v>164</v>
      </c>
      <c r="L263" s="13" t="s">
        <v>165</v>
      </c>
      <c r="M263" s="13" t="s">
        <v>166</v>
      </c>
      <c r="N263" s="14" t="str">
        <f>HYPERLINK("https://electionmgmt.vermont.gov//TFA/DownLoadFinancialDisclosure?FileName=L. Meyers candidate 4.2024_6ec46b51-e8f3-4631-ae95-b9c3919ad819.pdf", "L. Meyers candidate 4.2024_6ec46b51-e8f3-4631-ae95-b9c3919ad819.pdf")</f>
        <v>L. Meyers candidate 4.2024_6ec46b51-e8f3-4631-ae95-b9c3919ad819.pdf</v>
      </c>
      <c r="O263" s="6"/>
      <c r="P263" s="6"/>
      <c r="Q263" s="6"/>
      <c r="R263" s="6"/>
      <c r="S263" s="6"/>
      <c r="T263" s="6"/>
      <c r="U263" s="6"/>
    </row>
    <row r="264" spans="1:21" s="2" customFormat="1" ht="30" customHeight="1" x14ac:dyDescent="0.3">
      <c r="A264" s="13" t="s">
        <v>84</v>
      </c>
      <c r="B264" s="13" t="s">
        <v>142</v>
      </c>
      <c r="C264" s="13" t="s">
        <v>143</v>
      </c>
      <c r="D264" s="13" t="s">
        <v>51</v>
      </c>
      <c r="E264" s="13" t="s">
        <v>18</v>
      </c>
      <c r="F264" s="13" t="s">
        <v>144</v>
      </c>
      <c r="G264" s="13" t="s">
        <v>51</v>
      </c>
      <c r="H264" s="13" t="s">
        <v>20</v>
      </c>
      <c r="I264" s="13" t="s">
        <v>145</v>
      </c>
      <c r="J264" s="13" t="s">
        <v>146</v>
      </c>
      <c r="K264" s="13" t="s">
        <v>15</v>
      </c>
      <c r="L264" s="13" t="s">
        <v>147</v>
      </c>
      <c r="M264" s="13" t="s">
        <v>148</v>
      </c>
      <c r="N264" s="14" t="str">
        <f>HYPERLINK("https://electionmgmt.vermont.gov//TFA/DownLoadFinancialDisclosure?FileName=T. Chittenden 5.2024_e3e8e7cf-c791-4a6a-a0f0-a3a4e3a7d0da_e9c6b8e2-8c2e-4e29-9f0e-f34b0e5c3e9f.pdf", "T. Chittenden 5.2024_e3e8e7cf-c791-4a6a-a0f0-a3a4e3a7d0da_e9c6b8e2-8c2e-4e29-9f0e-f34b0e5c3e9f.pdf")</f>
        <v>T. Chittenden 5.2024_e3e8e7cf-c791-4a6a-a0f0-a3a4e3a7d0da_e9c6b8e2-8c2e-4e29-9f0e-f34b0e5c3e9f.pdf</v>
      </c>
      <c r="O264" s="6"/>
      <c r="P264" s="6"/>
      <c r="Q264" s="6"/>
      <c r="R264" s="6"/>
      <c r="S264" s="6"/>
      <c r="T264" s="6"/>
      <c r="U264" s="6"/>
    </row>
    <row r="265" spans="1:21" s="2" customFormat="1" ht="30" customHeight="1" x14ac:dyDescent="0.3">
      <c r="A265" s="13" t="s">
        <v>84</v>
      </c>
      <c r="B265" s="13" t="s">
        <v>142</v>
      </c>
      <c r="C265" s="13" t="s">
        <v>156</v>
      </c>
      <c r="D265" s="13" t="s">
        <v>78</v>
      </c>
      <c r="E265" s="13" t="s">
        <v>18</v>
      </c>
      <c r="F265" s="13" t="s">
        <v>157</v>
      </c>
      <c r="G265" s="13" t="s">
        <v>78</v>
      </c>
      <c r="H265" s="13" t="s">
        <v>20</v>
      </c>
      <c r="I265" s="13" t="s">
        <v>158</v>
      </c>
      <c r="J265" s="13" t="s">
        <v>159</v>
      </c>
      <c r="K265" s="13" t="s">
        <v>15</v>
      </c>
      <c r="L265" s="13" t="s">
        <v>160</v>
      </c>
      <c r="M265" s="13" t="s">
        <v>161</v>
      </c>
      <c r="N265" s="14" t="str">
        <f>HYPERLINK("https://electionmgmt.vermont.gov//TFA/DownLoadFinancialDisclosure?FileName=V. Lyons 5.2024_892ce5f0-7967-48dd-b140-63f8be3e1dcd (1)_a129dc22-28e3-4490-adb6-e75cb64e0783.pdf", "V. Lyons 5.2024_892ce5f0-7967-48dd-b140-63f8be3e1dcd (1)_a129dc22-28e3-4490-adb6-e75cb64e0783.pdf")</f>
        <v>V. Lyons 5.2024_892ce5f0-7967-48dd-b140-63f8be3e1dcd (1)_a129dc22-28e3-4490-adb6-e75cb64e0783.pdf</v>
      </c>
      <c r="O265" s="6"/>
      <c r="P265" s="6"/>
      <c r="Q265" s="6"/>
      <c r="R265" s="6"/>
      <c r="S265" s="6"/>
      <c r="T265" s="6"/>
      <c r="U265" s="6"/>
    </row>
    <row r="266" spans="1:21" s="2" customFormat="1" ht="30" customHeight="1" x14ac:dyDescent="0.3">
      <c r="A266" s="13" t="s">
        <v>84</v>
      </c>
      <c r="B266" s="13" t="s">
        <v>1103</v>
      </c>
      <c r="C266" s="13" t="s">
        <v>1104</v>
      </c>
      <c r="D266" s="13" t="s">
        <v>1105</v>
      </c>
      <c r="E266" s="13" t="s">
        <v>1039</v>
      </c>
      <c r="F266" s="13" t="s">
        <v>1106</v>
      </c>
      <c r="G266" s="13" t="s">
        <v>1105</v>
      </c>
      <c r="H266" s="13" t="s">
        <v>20</v>
      </c>
      <c r="I266" s="13" t="s">
        <v>1107</v>
      </c>
      <c r="J266" s="13" t="s">
        <v>1108</v>
      </c>
      <c r="K266" s="13" t="s">
        <v>15</v>
      </c>
      <c r="L266" s="13" t="s">
        <v>1109</v>
      </c>
      <c r="M266" s="13" t="s">
        <v>15</v>
      </c>
      <c r="N266" s="14" t="str">
        <f>HYPERLINK("https://electionmgmt.vermont.gov//TFA/DownLoadFinancialDisclosure?FileName=Ingalls_Russ_State Senator_2024 August Primary_4bc49686-6c17-450f-a324-7911c56a8d37.pdf", "Ingalls_Russ_State Senator_2024 August Primary_4bc49686-6c17-450f-a324-7911c56a8d37.pdf")</f>
        <v>Ingalls_Russ_State Senator_2024 August Primary_4bc49686-6c17-450f-a324-7911c56a8d37.pdf</v>
      </c>
      <c r="O266" s="6"/>
      <c r="P266" s="6"/>
      <c r="Q266" s="6"/>
      <c r="R266" s="6"/>
      <c r="S266" s="6"/>
      <c r="T266" s="6"/>
      <c r="U266" s="6"/>
    </row>
    <row r="267" spans="1:21" s="2" customFormat="1" ht="30" customHeight="1" x14ac:dyDescent="0.3">
      <c r="A267" s="13" t="s">
        <v>84</v>
      </c>
      <c r="B267" s="13" t="s">
        <v>1110</v>
      </c>
      <c r="C267" s="13" t="s">
        <v>1111</v>
      </c>
      <c r="D267" s="13" t="s">
        <v>1017</v>
      </c>
      <c r="E267" s="13" t="s">
        <v>1039</v>
      </c>
      <c r="F267" s="13" t="s">
        <v>1112</v>
      </c>
      <c r="G267" s="13" t="s">
        <v>1019</v>
      </c>
      <c r="H267" s="13" t="s">
        <v>20</v>
      </c>
      <c r="I267" s="13" t="s">
        <v>641</v>
      </c>
      <c r="J267" s="13" t="s">
        <v>1113</v>
      </c>
      <c r="K267" s="13" t="s">
        <v>15</v>
      </c>
      <c r="L267" s="13" t="s">
        <v>1114</v>
      </c>
      <c r="M267" s="13" t="s">
        <v>1115</v>
      </c>
      <c r="N267" s="14" t="str">
        <f>HYPERLINK("https://electionmgmt.vermont.gov//TFA/DownLoadFinancialDisclosure?FileName=Randy Brock Financial Disclosure 2024_b82c74d7-d18b-48fe-be57-fc711f5bce6d.pdf", "Randy Brock Financial Disclosure 2024_b82c74d7-d18b-48fe-be57-fc711f5bce6d.pdf")</f>
        <v>Randy Brock Financial Disclosure 2024_b82c74d7-d18b-48fe-be57-fc711f5bce6d.pdf</v>
      </c>
      <c r="O267" s="6"/>
      <c r="P267" s="6"/>
      <c r="Q267" s="6"/>
      <c r="R267" s="6"/>
      <c r="S267" s="6"/>
      <c r="T267" s="6"/>
      <c r="U267" s="6"/>
    </row>
    <row r="268" spans="1:21" s="2" customFormat="1" ht="30" customHeight="1" x14ac:dyDescent="0.3">
      <c r="A268" s="13" t="s">
        <v>84</v>
      </c>
      <c r="B268" s="13" t="s">
        <v>1110</v>
      </c>
      <c r="C268" s="13" t="s">
        <v>1116</v>
      </c>
      <c r="D268" s="13" t="s">
        <v>1117</v>
      </c>
      <c r="E268" s="13" t="s">
        <v>1039</v>
      </c>
      <c r="F268" s="13" t="s">
        <v>1118</v>
      </c>
      <c r="G268" s="13" t="s">
        <v>1117</v>
      </c>
      <c r="H268" s="13" t="s">
        <v>20</v>
      </c>
      <c r="I268" s="13" t="s">
        <v>1119</v>
      </c>
      <c r="J268" s="13" t="s">
        <v>15</v>
      </c>
      <c r="K268" s="13" t="s">
        <v>15</v>
      </c>
      <c r="L268" s="13" t="s">
        <v>1120</v>
      </c>
      <c r="M268" s="13" t="s">
        <v>15</v>
      </c>
      <c r="N268" s="14" t="str">
        <f>HYPERLINK("https://electionmgmt.vermont.gov//TFA/DownLoadFinancialDisclosure?FileName=Robert W Norris Financial Disclosure 2024_66a832d3-1216-4a2e-9c0d-836321e4b9fe.pdf", "Robert W Norris Financial Disclosure 2024_66a832d3-1216-4a2e-9c0d-836321e4b9fe.pdf")</f>
        <v>Robert W Norris Financial Disclosure 2024_66a832d3-1216-4a2e-9c0d-836321e4b9fe.pdf</v>
      </c>
      <c r="O268" s="6"/>
      <c r="P268" s="6"/>
      <c r="Q268" s="6"/>
      <c r="R268" s="6"/>
      <c r="S268" s="6"/>
      <c r="T268" s="6"/>
      <c r="U268" s="6"/>
    </row>
    <row r="269" spans="1:21" s="2" customFormat="1" ht="30" customHeight="1" x14ac:dyDescent="0.3">
      <c r="A269" s="13" t="s">
        <v>84</v>
      </c>
      <c r="B269" s="13" t="s">
        <v>167</v>
      </c>
      <c r="C269" s="13" t="s">
        <v>175</v>
      </c>
      <c r="D269" s="13" t="s">
        <v>176</v>
      </c>
      <c r="E269" s="13" t="s">
        <v>18</v>
      </c>
      <c r="F269" s="13" t="s">
        <v>177</v>
      </c>
      <c r="G269" s="13" t="s">
        <v>176</v>
      </c>
      <c r="H269" s="13" t="s">
        <v>20</v>
      </c>
      <c r="I269" s="13" t="s">
        <v>178</v>
      </c>
      <c r="J269" s="13" t="s">
        <v>179</v>
      </c>
      <c r="K269" s="13" t="s">
        <v>15</v>
      </c>
      <c r="L269" s="13" t="s">
        <v>180</v>
      </c>
      <c r="M269" s="13" t="s">
        <v>15</v>
      </c>
      <c r="N269" s="14" t="str">
        <f>HYPERLINK("https://electionmgmt.vermont.gov//TFA/DownLoadFinancialDisclosure?FileName=A. Julow 5.2024_1ea51930-290a-41d0-811a-e902a381d81b (1)_7eb296d1-c624-4ccc-aee9-9245f67af51d.pdf", "A. Julow 5.2024_1ea51930-290a-41d0-811a-e902a381d81b (1)_7eb296d1-c624-4ccc-aee9-9245f67af51d.pdf")</f>
        <v>A. Julow 5.2024_1ea51930-290a-41d0-811a-e902a381d81b (1)_7eb296d1-c624-4ccc-aee9-9245f67af51d.pdf</v>
      </c>
      <c r="O269" s="6"/>
      <c r="P269" s="6"/>
      <c r="Q269" s="6"/>
      <c r="R269" s="6"/>
      <c r="S269" s="6"/>
      <c r="T269" s="6"/>
      <c r="U269" s="6"/>
    </row>
    <row r="270" spans="1:21" s="2" customFormat="1" ht="30" customHeight="1" x14ac:dyDescent="0.3">
      <c r="A270" s="13" t="s">
        <v>84</v>
      </c>
      <c r="B270" s="13" t="s">
        <v>167</v>
      </c>
      <c r="C270" s="13" t="s">
        <v>168</v>
      </c>
      <c r="D270" s="13" t="s">
        <v>169</v>
      </c>
      <c r="E270" s="13" t="s">
        <v>18</v>
      </c>
      <c r="F270" s="13" t="s">
        <v>170</v>
      </c>
      <c r="G270" s="13" t="s">
        <v>169</v>
      </c>
      <c r="H270" s="13" t="s">
        <v>20</v>
      </c>
      <c r="I270" s="13" t="s">
        <v>171</v>
      </c>
      <c r="J270" s="13" t="s">
        <v>172</v>
      </c>
      <c r="K270" s="13" t="s">
        <v>15</v>
      </c>
      <c r="L270" s="13" t="s">
        <v>173</v>
      </c>
      <c r="M270" s="13" t="s">
        <v>174</v>
      </c>
      <c r="N270" s="14" t="str">
        <f>HYPERLINK("https://electionmgmt.vermont.gov//TFA/DownLoadFinancialDisclosure?FileName=J. Hulburd_3dd37da9-b0c3-4825-9956-e08b78de2b02.pdf", "J. Hulburd_3dd37da9-b0c3-4825-9956-e08b78de2b02.pdf")</f>
        <v>J. Hulburd_3dd37da9-b0c3-4825-9956-e08b78de2b02.pdf</v>
      </c>
      <c r="O270" s="6"/>
      <c r="P270" s="6"/>
      <c r="Q270" s="6"/>
      <c r="R270" s="6"/>
      <c r="S270" s="6"/>
      <c r="T270" s="6"/>
      <c r="U270" s="6"/>
    </row>
    <row r="271" spans="1:21" s="2" customFormat="1" ht="30" customHeight="1" x14ac:dyDescent="0.3">
      <c r="A271" s="13" t="s">
        <v>84</v>
      </c>
      <c r="B271" s="13" t="s">
        <v>167</v>
      </c>
      <c r="C271" s="13" t="s">
        <v>1121</v>
      </c>
      <c r="D271" s="13" t="s">
        <v>169</v>
      </c>
      <c r="E271" s="13" t="s">
        <v>1039</v>
      </c>
      <c r="F271" s="13" t="s">
        <v>1122</v>
      </c>
      <c r="G271" s="13" t="s">
        <v>169</v>
      </c>
      <c r="H271" s="13" t="s">
        <v>20</v>
      </c>
      <c r="I271" s="13" t="s">
        <v>171</v>
      </c>
      <c r="J271" s="13" t="s">
        <v>1123</v>
      </c>
      <c r="K271" s="13" t="s">
        <v>15</v>
      </c>
      <c r="L271" s="13" t="s">
        <v>1124</v>
      </c>
      <c r="M271" s="13" t="s">
        <v>1125</v>
      </c>
      <c r="N271" s="14" t="str">
        <f>HYPERLINK("https://electionmgmt.vermont.gov//TFA/DownLoadFinancialDisclosure?FileName=P. Brennan 5.2024_8486dc0e-801b-40a9-88fd-bc110a3e1ec3.pdf", "P. Brennan 5.2024_8486dc0e-801b-40a9-88fd-bc110a3e1ec3.pdf")</f>
        <v>P. Brennan 5.2024_8486dc0e-801b-40a9-88fd-bc110a3e1ec3.pdf</v>
      </c>
      <c r="O271" s="6"/>
      <c r="P271" s="6"/>
      <c r="Q271" s="6"/>
      <c r="R271" s="6"/>
      <c r="S271" s="6"/>
      <c r="T271" s="6"/>
      <c r="U271" s="6"/>
    </row>
    <row r="272" spans="1:21" s="2" customFormat="1" ht="30" customHeight="1" x14ac:dyDescent="0.3">
      <c r="A272" s="13" t="s">
        <v>84</v>
      </c>
      <c r="B272" s="13" t="s">
        <v>1126</v>
      </c>
      <c r="C272" s="13" t="s">
        <v>1127</v>
      </c>
      <c r="D272" s="13" t="s">
        <v>679</v>
      </c>
      <c r="E272" s="13" t="s">
        <v>1039</v>
      </c>
      <c r="F272" s="13" t="s">
        <v>680</v>
      </c>
      <c r="G272" s="13" t="s">
        <v>679</v>
      </c>
      <c r="H272" s="13" t="s">
        <v>20</v>
      </c>
      <c r="I272" s="13" t="s">
        <v>681</v>
      </c>
      <c r="J272" s="13" t="s">
        <v>1128</v>
      </c>
      <c r="K272" s="13" t="s">
        <v>15</v>
      </c>
      <c r="L272" s="13" t="s">
        <v>1129</v>
      </c>
      <c r="M272" s="13" t="s">
        <v>15</v>
      </c>
      <c r="N272" s="14" t="str">
        <f>HYPERLINK("https://electionmgmt.vermont.gov//TFA/DownLoadFinancialDisclosure?FileName=Westman_Richard_StateSenator_2024AugPrimary_9246ad37-c44a-4dcf-9a66-bb9aa1cb903b.pdf", "Westman_Richard_StateSenator_2024AugPrimary_9246ad37-c44a-4dcf-9a66-bb9aa1cb903b.pdf")</f>
        <v>Westman_Richard_StateSenator_2024AugPrimary_9246ad37-c44a-4dcf-9a66-bb9aa1cb903b.pdf</v>
      </c>
      <c r="O272" s="6"/>
      <c r="P272" s="6"/>
      <c r="Q272" s="6"/>
      <c r="R272" s="6"/>
      <c r="S272" s="6"/>
      <c r="T272" s="6"/>
      <c r="U272" s="6"/>
    </row>
    <row r="273" spans="1:21" s="2" customFormat="1" ht="30" customHeight="1" x14ac:dyDescent="0.3">
      <c r="A273" s="13" t="s">
        <v>84</v>
      </c>
      <c r="B273" s="13" t="s">
        <v>181</v>
      </c>
      <c r="C273" s="13" t="s">
        <v>1648</v>
      </c>
      <c r="D273" s="13" t="s">
        <v>1130</v>
      </c>
      <c r="E273" s="13" t="s">
        <v>1039</v>
      </c>
      <c r="F273" s="13" t="s">
        <v>1131</v>
      </c>
      <c r="G273" s="13" t="s">
        <v>1130</v>
      </c>
      <c r="H273" s="13" t="s">
        <v>20</v>
      </c>
      <c r="I273" s="13" t="s">
        <v>1132</v>
      </c>
      <c r="J273" s="13" t="s">
        <v>1133</v>
      </c>
      <c r="K273" s="13" t="s">
        <v>1134</v>
      </c>
      <c r="L273" s="13" t="s">
        <v>1135</v>
      </c>
      <c r="M273" s="13" t="s">
        <v>1136</v>
      </c>
      <c r="N273" s="14" t="str">
        <f>HYPERLINK("https://electionmgmt.vermont.gov//TFA/DownLoadFinancialDisclosure?FileName=HART_LARRY_SENATOR_2024AUGPRIMAR_60624e4c-0ca1-4e60-a019-37eefd7a2e10.pdf", "HART_LARRY_SENATOR_2024AUGPRIMAR_60624e4c-0ca1-4e60-a019-37eefd7a2e10.pdf")</f>
        <v>HART_LARRY_SENATOR_2024AUGPRIMAR_60624e4c-0ca1-4e60-a019-37eefd7a2e10.pdf</v>
      </c>
      <c r="O273" s="6"/>
      <c r="P273" s="6"/>
      <c r="Q273" s="6"/>
      <c r="R273" s="6"/>
      <c r="S273" s="6"/>
      <c r="T273" s="6"/>
      <c r="U273" s="6"/>
    </row>
    <row r="274" spans="1:21" s="2" customFormat="1" ht="30" customHeight="1" x14ac:dyDescent="0.3">
      <c r="A274" s="13" t="s">
        <v>84</v>
      </c>
      <c r="B274" s="13" t="s">
        <v>181</v>
      </c>
      <c r="C274" s="13" t="s">
        <v>182</v>
      </c>
      <c r="D274" s="13" t="s">
        <v>183</v>
      </c>
      <c r="E274" s="13" t="s">
        <v>18</v>
      </c>
      <c r="F274" s="13" t="s">
        <v>184</v>
      </c>
      <c r="G274" s="13" t="s">
        <v>183</v>
      </c>
      <c r="H274" s="13" t="s">
        <v>20</v>
      </c>
      <c r="I274" s="13" t="s">
        <v>185</v>
      </c>
      <c r="J274" s="13" t="s">
        <v>186</v>
      </c>
      <c r="K274" s="13" t="s">
        <v>186</v>
      </c>
      <c r="L274" s="13" t="s">
        <v>187</v>
      </c>
      <c r="M274" s="13" t="s">
        <v>15</v>
      </c>
      <c r="N274" s="14" t="str">
        <f>HYPERLINK("https://electionmgmt.vermont.gov//TFA/DownLoadFinancialDisclosure?FileName=MACDONALD_MARK_SENATOR_2024AUGPR_495c4b80-a95e-44dd-8a8f-c5a7a07e049a.pdf", "MACDONALD_MARK_SENATOR_2024AUGPR_495c4b80-a95e-44dd-8a8f-c5a7a07e049a.pdf")</f>
        <v>MACDONALD_MARK_SENATOR_2024AUGPR_495c4b80-a95e-44dd-8a8f-c5a7a07e049a.pdf</v>
      </c>
      <c r="O274" s="6"/>
      <c r="P274" s="6"/>
      <c r="Q274" s="6"/>
      <c r="R274" s="6"/>
      <c r="S274" s="6"/>
      <c r="T274" s="6"/>
      <c r="U274" s="6"/>
    </row>
    <row r="275" spans="1:21" s="2" customFormat="1" ht="30" customHeight="1" x14ac:dyDescent="0.3">
      <c r="A275" s="13" t="s">
        <v>84</v>
      </c>
      <c r="B275" s="13" t="s">
        <v>188</v>
      </c>
      <c r="C275" s="13" t="s">
        <v>1137</v>
      </c>
      <c r="D275" s="13" t="s">
        <v>1138</v>
      </c>
      <c r="E275" s="13" t="s">
        <v>1039</v>
      </c>
      <c r="F275" s="13" t="s">
        <v>1139</v>
      </c>
      <c r="G275" s="13" t="s">
        <v>1138</v>
      </c>
      <c r="H275" s="13" t="s">
        <v>20</v>
      </c>
      <c r="I275" s="13" t="s">
        <v>1140</v>
      </c>
      <c r="J275" s="13" t="s">
        <v>1141</v>
      </c>
      <c r="K275" s="13" t="s">
        <v>1141</v>
      </c>
      <c r="L275" s="13" t="s">
        <v>1142</v>
      </c>
      <c r="M275" s="13" t="s">
        <v>15</v>
      </c>
      <c r="N275" s="14" t="str">
        <f>HYPERLINK("https://electionmgmt.vermont.gov//TFA/DownLoadFinancialDisclosure?FileName=Bellavance Financial Disclosure Form_f6446627-1de0-4f80-aef0-92f9d8816893.pdf", "Bellavance Financial Disclosure Form_f6446627-1de0-4f80-aef0-92f9d8816893.pdf")</f>
        <v>Bellavance Financial Disclosure Form_f6446627-1de0-4f80-aef0-92f9d8816893.pdf</v>
      </c>
      <c r="O275" s="6"/>
      <c r="P275" s="6"/>
      <c r="Q275" s="6"/>
      <c r="R275" s="6"/>
      <c r="S275" s="6"/>
      <c r="T275" s="6"/>
      <c r="U275" s="6"/>
    </row>
    <row r="276" spans="1:21" s="2" customFormat="1" ht="30" customHeight="1" x14ac:dyDescent="0.3">
      <c r="A276" s="13" t="s">
        <v>84</v>
      </c>
      <c r="B276" s="13" t="s">
        <v>188</v>
      </c>
      <c r="C276" s="13" t="s">
        <v>189</v>
      </c>
      <c r="D276" s="13" t="s">
        <v>190</v>
      </c>
      <c r="E276" s="13" t="s">
        <v>18</v>
      </c>
      <c r="F276" s="13" t="s">
        <v>191</v>
      </c>
      <c r="G276" s="13" t="s">
        <v>190</v>
      </c>
      <c r="H276" s="13" t="s">
        <v>20</v>
      </c>
      <c r="I276" s="13" t="s">
        <v>192</v>
      </c>
      <c r="J276" s="13" t="s">
        <v>193</v>
      </c>
      <c r="K276" s="13" t="s">
        <v>193</v>
      </c>
      <c r="L276" s="13" t="s">
        <v>194</v>
      </c>
      <c r="M276" s="13" t="s">
        <v>195</v>
      </c>
      <c r="N276" s="14" t="str">
        <f>HYPERLINK("https://electionmgmt.vermont.gov//TFA/DownLoadFinancialDisclosure?FileName=Sims Financial Disclosure Form_a918e6e1-5494-426f-a1bb-4260082fbcf7.pdf", "Sims Financial Disclosure Form_a918e6e1-5494-426f-a1bb-4260082fbcf7.pdf")</f>
        <v>Sims Financial Disclosure Form_a918e6e1-5494-426f-a1bb-4260082fbcf7.pdf</v>
      </c>
      <c r="O276" s="6"/>
      <c r="P276" s="6"/>
      <c r="Q276" s="6"/>
      <c r="R276" s="6"/>
      <c r="S276" s="6"/>
      <c r="T276" s="6"/>
      <c r="U276" s="6"/>
    </row>
    <row r="277" spans="1:21" s="2" customFormat="1" ht="30" customHeight="1" x14ac:dyDescent="0.3">
      <c r="A277" s="13" t="s">
        <v>84</v>
      </c>
      <c r="B277" s="13" t="s">
        <v>188</v>
      </c>
      <c r="C277" s="13" t="s">
        <v>1143</v>
      </c>
      <c r="D277" s="13" t="s">
        <v>1144</v>
      </c>
      <c r="E277" s="13" t="s">
        <v>1039</v>
      </c>
      <c r="F277" s="13" t="s">
        <v>1145</v>
      </c>
      <c r="G277" s="13" t="s">
        <v>1146</v>
      </c>
      <c r="H277" s="13" t="s">
        <v>20</v>
      </c>
      <c r="I277" s="13" t="s">
        <v>1147</v>
      </c>
      <c r="J277" s="13" t="s">
        <v>15</v>
      </c>
      <c r="K277" s="13" t="s">
        <v>15</v>
      </c>
      <c r="L277" s="13" t="s">
        <v>1148</v>
      </c>
      <c r="M277" s="13" t="s">
        <v>1149</v>
      </c>
      <c r="N277" s="14" t="str">
        <f>HYPERLINK("https://electionmgmt.vermont.gov//TFA/DownLoadFinancialDisclosure?FileName=douglass_samuel_senator_2024August primary_dbc2f836-714f-4c6f-a988-9833a0f70781.pdf", "douglass_samuel_senator_2024August primary_dbc2f836-714f-4c6f-a988-9833a0f70781.pdf")</f>
        <v>douglass_samuel_senator_2024August primary_dbc2f836-714f-4c6f-a988-9833a0f70781.pdf</v>
      </c>
      <c r="O277" s="6"/>
      <c r="P277" s="6"/>
      <c r="Q277" s="6"/>
      <c r="R277" s="6"/>
      <c r="S277" s="6"/>
      <c r="T277" s="6"/>
      <c r="U277" s="6"/>
    </row>
    <row r="278" spans="1:21" s="2" customFormat="1" ht="30" customHeight="1" x14ac:dyDescent="0.3">
      <c r="A278" s="13" t="s">
        <v>84</v>
      </c>
      <c r="B278" s="13" t="s">
        <v>196</v>
      </c>
      <c r="C278" s="13" t="s">
        <v>1150</v>
      </c>
      <c r="D278" s="13" t="s">
        <v>198</v>
      </c>
      <c r="E278" s="13" t="s">
        <v>1039</v>
      </c>
      <c r="F278" s="13" t="s">
        <v>1151</v>
      </c>
      <c r="G278" s="13" t="s">
        <v>198</v>
      </c>
      <c r="H278" s="13" t="s">
        <v>20</v>
      </c>
      <c r="I278" s="13" t="s">
        <v>749</v>
      </c>
      <c r="J278" s="13" t="s">
        <v>1152</v>
      </c>
      <c r="K278" s="13" t="s">
        <v>1153</v>
      </c>
      <c r="L278" s="13" t="s">
        <v>1154</v>
      </c>
      <c r="M278" s="13" t="s">
        <v>15</v>
      </c>
      <c r="N278" s="14" t="str">
        <f>HYPERLINK("https://electionmgmt.vermont.gov//TFA/DownLoadFinancialDisclosure?FileName=COLLAMORE_BRIAN_BC_STSENATE_2024AUGPRIMARY_810e181a-1fcf-4dfe-bccc-868d0f2e3b0f.pdf", "COLLAMORE_BRIAN_BC_STSENATE_2024AUGPRIMARY_810e181a-1fcf-4dfe-bccc-868d0f2e3b0f.pdf")</f>
        <v>COLLAMORE_BRIAN_BC_STSENATE_2024AUGPRIMARY_810e181a-1fcf-4dfe-bccc-868d0f2e3b0f.pdf</v>
      </c>
      <c r="O278" s="6"/>
      <c r="P278" s="6"/>
      <c r="Q278" s="6"/>
      <c r="R278" s="6"/>
      <c r="S278" s="6"/>
      <c r="T278" s="6"/>
      <c r="U278" s="6"/>
    </row>
    <row r="279" spans="1:21" s="2" customFormat="1" ht="30" customHeight="1" x14ac:dyDescent="0.3">
      <c r="A279" s="13" t="s">
        <v>84</v>
      </c>
      <c r="B279" s="13" t="s">
        <v>196</v>
      </c>
      <c r="C279" s="13" t="s">
        <v>1155</v>
      </c>
      <c r="D279" s="13" t="s">
        <v>1156</v>
      </c>
      <c r="E279" s="13" t="s">
        <v>1039</v>
      </c>
      <c r="F279" s="13" t="s">
        <v>1157</v>
      </c>
      <c r="G279" s="13" t="s">
        <v>1156</v>
      </c>
      <c r="H279" s="13" t="s">
        <v>20</v>
      </c>
      <c r="I279" s="13" t="s">
        <v>1158</v>
      </c>
      <c r="J279" s="13" t="s">
        <v>1159</v>
      </c>
      <c r="K279" s="13" t="s">
        <v>1159</v>
      </c>
      <c r="L279" s="13" t="s">
        <v>1692</v>
      </c>
      <c r="M279" s="13" t="s">
        <v>15</v>
      </c>
      <c r="N279" s="14" t="str">
        <f>HYPERLINK("https://electionmgmt.vermont.gov//TFA/DownLoadFinancialDisclosure?FileName=WEEKS_DAVID_STSENATE_2024AUGPRIMARY_e1deaffa-4810-4582-a1e1-ad8cf492d9fd.pdf", "WEEKS_DAVID_STSENATE_2024AUGPRIMARY_e1deaffa-4810-4582-a1e1-ad8cf492d9fd.pdf")</f>
        <v>WEEKS_DAVID_STSENATE_2024AUGPRIMARY_e1deaffa-4810-4582-a1e1-ad8cf492d9fd.pdf</v>
      </c>
      <c r="O279" s="6"/>
      <c r="P279" s="6"/>
      <c r="Q279" s="6"/>
      <c r="R279" s="6"/>
      <c r="S279" s="6"/>
      <c r="T279" s="6"/>
      <c r="U279" s="6"/>
    </row>
    <row r="280" spans="1:21" s="2" customFormat="1" ht="30" customHeight="1" x14ac:dyDescent="0.3">
      <c r="A280" s="13" t="s">
        <v>84</v>
      </c>
      <c r="B280" s="13" t="s">
        <v>196</v>
      </c>
      <c r="C280" s="13" t="s">
        <v>197</v>
      </c>
      <c r="D280" s="13" t="s">
        <v>198</v>
      </c>
      <c r="E280" s="13" t="s">
        <v>18</v>
      </c>
      <c r="F280" s="13" t="s">
        <v>199</v>
      </c>
      <c r="G280" s="13" t="s">
        <v>200</v>
      </c>
      <c r="H280" s="13" t="s">
        <v>20</v>
      </c>
      <c r="I280" s="13" t="s">
        <v>201</v>
      </c>
      <c r="J280" s="13" t="s">
        <v>202</v>
      </c>
      <c r="K280" s="13" t="s">
        <v>202</v>
      </c>
      <c r="L280" s="13" t="s">
        <v>15</v>
      </c>
      <c r="M280" s="13" t="s">
        <v>15</v>
      </c>
      <c r="N280" s="14" t="str">
        <f>HYPERLINK("https://electionmgmt.vermont.gov//TFA/DownLoadFinancialDisclosure?FileName=CASSEL_MARSHA_STSENATE_2024AUGRPIMARY_faba4670-8a95-45a3-b71e-d40a969a9bf0.pdf", "CASSEL_MARSHA_STSENATE_2024AUGRPIMARY_faba4670-8a95-45a3-b71e-d40a969a9bf0.pdf")</f>
        <v>CASSEL_MARSHA_STSENATE_2024AUGRPIMARY_faba4670-8a95-45a3-b71e-d40a969a9bf0.pdf</v>
      </c>
      <c r="O280" s="6"/>
      <c r="P280" s="6"/>
      <c r="Q280" s="6"/>
      <c r="R280" s="6"/>
      <c r="S280" s="6"/>
      <c r="T280" s="6"/>
      <c r="U280" s="6"/>
    </row>
    <row r="281" spans="1:21" s="2" customFormat="1" ht="30" customHeight="1" x14ac:dyDescent="0.3">
      <c r="A281" s="13" t="s">
        <v>84</v>
      </c>
      <c r="B281" s="13" t="s">
        <v>196</v>
      </c>
      <c r="C281" s="13" t="s">
        <v>1643</v>
      </c>
      <c r="D281" s="13" t="s">
        <v>203</v>
      </c>
      <c r="E281" s="13" t="s">
        <v>18</v>
      </c>
      <c r="F281" s="13" t="s">
        <v>204</v>
      </c>
      <c r="G281" s="13" t="s">
        <v>203</v>
      </c>
      <c r="H281" s="13" t="s">
        <v>20</v>
      </c>
      <c r="I281" s="13" t="s">
        <v>205</v>
      </c>
      <c r="J281" s="13" t="s">
        <v>206</v>
      </c>
      <c r="K281" s="13" t="s">
        <v>206</v>
      </c>
      <c r="L281" s="13" t="s">
        <v>207</v>
      </c>
      <c r="M281" s="13" t="s">
        <v>15</v>
      </c>
      <c r="N281" s="14" t="str">
        <f>HYPERLINK("https://electionmgmt.vermont.gov//TFA/DownLoadFinancialDisclosure?FileName=RICHARDS_ROBERT_STSENATE_2024AUGPRIMARY_88ff6df6-5b68-4d40-8e2f-689168e09388.pdf", "RICHARDS_ROBERT_STSENATE_2024AUGPRIMARY_88ff6df6-5b68-4d40-8e2f-689168e09388.pdf")</f>
        <v>RICHARDS_ROBERT_STSENATE_2024AUGPRIMARY_88ff6df6-5b68-4d40-8e2f-689168e09388.pdf</v>
      </c>
      <c r="O281" s="6"/>
      <c r="P281" s="6"/>
      <c r="Q281" s="6"/>
      <c r="R281" s="6"/>
      <c r="S281" s="6"/>
      <c r="T281" s="6"/>
      <c r="U281" s="6"/>
    </row>
    <row r="282" spans="1:21" s="2" customFormat="1" ht="30" customHeight="1" x14ac:dyDescent="0.3">
      <c r="A282" s="13" t="s">
        <v>84</v>
      </c>
      <c r="B282" s="13" t="s">
        <v>196</v>
      </c>
      <c r="C282" s="13" t="s">
        <v>1160</v>
      </c>
      <c r="D282" s="13" t="s">
        <v>1161</v>
      </c>
      <c r="E282" s="13" t="s">
        <v>1039</v>
      </c>
      <c r="F282" s="13" t="s">
        <v>1162</v>
      </c>
      <c r="G282" s="13" t="s">
        <v>1161</v>
      </c>
      <c r="H282" s="13" t="s">
        <v>20</v>
      </c>
      <c r="I282" s="13" t="s">
        <v>1163</v>
      </c>
      <c r="J282" s="13" t="s">
        <v>1164</v>
      </c>
      <c r="K282" s="13" t="s">
        <v>1164</v>
      </c>
      <c r="L282" s="13" t="s">
        <v>1165</v>
      </c>
      <c r="M282" s="13" t="s">
        <v>15</v>
      </c>
      <c r="N282" s="14" t="str">
        <f>HYPERLINK("https://electionmgmt.vermont.gov//TFA/DownLoadFinancialDisclosure?FileName=WILLIAMS_TERRY_STSENATE_2024AUGPRIMARY_b4b6f5e6-b586-48c7-90ef-c1a1e9f60975.pdf", "WILLIAMS_TERRY_STSENATE_2024AUGPRIMARY_b4b6f5e6-b586-48c7-90ef-c1a1e9f60975.pdf")</f>
        <v>WILLIAMS_TERRY_STSENATE_2024AUGPRIMARY_b4b6f5e6-b586-48c7-90ef-c1a1e9f60975.pdf</v>
      </c>
      <c r="O282" s="6"/>
      <c r="P282" s="6"/>
      <c r="Q282" s="6"/>
      <c r="R282" s="6"/>
      <c r="S282" s="6"/>
      <c r="T282" s="6"/>
      <c r="U282" s="6"/>
    </row>
    <row r="283" spans="1:21" s="2" customFormat="1" ht="30" customHeight="1" x14ac:dyDescent="0.3">
      <c r="A283" s="13" t="s">
        <v>84</v>
      </c>
      <c r="B283" s="13" t="s">
        <v>208</v>
      </c>
      <c r="C283" s="13" t="s">
        <v>215</v>
      </c>
      <c r="D283" s="13" t="s">
        <v>216</v>
      </c>
      <c r="E283" s="13" t="s">
        <v>18</v>
      </c>
      <c r="F283" s="13" t="s">
        <v>217</v>
      </c>
      <c r="G283" s="13" t="s">
        <v>216</v>
      </c>
      <c r="H283" s="13" t="s">
        <v>20</v>
      </c>
      <c r="I283" s="13" t="s">
        <v>218</v>
      </c>
      <c r="J283" s="13" t="s">
        <v>219</v>
      </c>
      <c r="K283" s="13" t="s">
        <v>15</v>
      </c>
      <c r="L283" s="13" t="s">
        <v>220</v>
      </c>
      <c r="M283" s="13" t="s">
        <v>15</v>
      </c>
      <c r="N283" s="14" t="str">
        <f>HYPERLINK("https://electionmgmt.vermont.gov//TFA/DownLoadFinancialDisclosure?FileName=PERCHLIK_ANDREW_STSENATE_2024AUGPRIMARY_86de1f97-6547-4f93-8b27-c1ac9de37076.pdf", "PERCHLIK_ANDREW_STSENATE_2024AUGPRIMARY_86de1f97-6547-4f93-8b27-c1ac9de37076.pdf")</f>
        <v>PERCHLIK_ANDREW_STSENATE_2024AUGPRIMARY_86de1f97-6547-4f93-8b27-c1ac9de37076.pdf</v>
      </c>
      <c r="O283" s="6"/>
      <c r="P283" s="6"/>
      <c r="Q283" s="6"/>
      <c r="R283" s="6"/>
      <c r="S283" s="6"/>
      <c r="T283" s="6"/>
      <c r="U283" s="6"/>
    </row>
    <row r="284" spans="1:21" s="2" customFormat="1" ht="30" customHeight="1" x14ac:dyDescent="0.3">
      <c r="A284" s="13" t="s">
        <v>84</v>
      </c>
      <c r="B284" s="13" t="s">
        <v>208</v>
      </c>
      <c r="C284" s="13" t="s">
        <v>209</v>
      </c>
      <c r="D284" s="13" t="s">
        <v>210</v>
      </c>
      <c r="E284" s="13" t="s">
        <v>18</v>
      </c>
      <c r="F284" s="13" t="s">
        <v>211</v>
      </c>
      <c r="G284" s="13" t="s">
        <v>210</v>
      </c>
      <c r="H284" s="13" t="s">
        <v>20</v>
      </c>
      <c r="I284" s="13" t="s">
        <v>212</v>
      </c>
      <c r="J284" s="13" t="s">
        <v>213</v>
      </c>
      <c r="K284" s="13" t="s">
        <v>15</v>
      </c>
      <c r="L284" s="13" t="s">
        <v>214</v>
      </c>
      <c r="M284" s="13" t="s">
        <v>15</v>
      </c>
      <c r="N284" s="14" t="str">
        <f>HYPERLINK("https://electionmgmt.vermont.gov//TFA/DownLoadFinancialDisclosure?FileName=CUMMMINGS_ANN_STSENATE_2024AUGPRIMARY_9dab4e52-fc88-49b6-bb52-ecb104e785ae.pdf", "CUMMMINGS_ANN_STSENATE_2024AUGPRIMARY_9dab4e52-fc88-49b6-bb52-ecb104e785ae.pdf")</f>
        <v>CUMMMINGS_ANN_STSENATE_2024AUGPRIMARY_9dab4e52-fc88-49b6-bb52-ecb104e785ae.pdf</v>
      </c>
      <c r="O284" s="6"/>
      <c r="P284" s="6"/>
      <c r="Q284" s="6"/>
      <c r="R284" s="6"/>
      <c r="S284" s="6"/>
      <c r="T284" s="6"/>
      <c r="U284" s="6"/>
    </row>
    <row r="285" spans="1:21" s="2" customFormat="1" ht="30" customHeight="1" x14ac:dyDescent="0.3">
      <c r="A285" s="13" t="s">
        <v>84</v>
      </c>
      <c r="B285" s="13" t="s">
        <v>208</v>
      </c>
      <c r="C285" s="13" t="s">
        <v>221</v>
      </c>
      <c r="D285" s="13" t="s">
        <v>222</v>
      </c>
      <c r="E285" s="13" t="s">
        <v>18</v>
      </c>
      <c r="F285" s="13" t="s">
        <v>223</v>
      </c>
      <c r="G285" s="13" t="s">
        <v>222</v>
      </c>
      <c r="H285" s="13" t="s">
        <v>20</v>
      </c>
      <c r="I285" s="13" t="s">
        <v>224</v>
      </c>
      <c r="J285" s="13" t="s">
        <v>225</v>
      </c>
      <c r="K285" s="13" t="s">
        <v>15</v>
      </c>
      <c r="L285" s="13" t="s">
        <v>226</v>
      </c>
      <c r="M285" s="13" t="s">
        <v>227</v>
      </c>
      <c r="N285" s="14" t="str">
        <f>HYPERLINK("https://electionmgmt.vermont.gov//TFA/DownLoadFinancialDisclosure?FileName=WATSON_ANNE_STSENATE_2024AUGPRIMARY_6622a38d-95cc-4179-936a-821ce755a95c.pdf", "WATSON_ANNE_STSENATE_2024AUGPRIMARY_6622a38d-95cc-4179-936a-821ce755a95c.pdf")</f>
        <v>WATSON_ANNE_STSENATE_2024AUGPRIMARY_6622a38d-95cc-4179-936a-821ce755a95c.pdf</v>
      </c>
      <c r="O285" s="6"/>
      <c r="P285" s="6"/>
      <c r="Q285" s="6"/>
      <c r="R285" s="6"/>
      <c r="S285" s="6"/>
      <c r="T285" s="6"/>
      <c r="U285" s="6"/>
    </row>
    <row r="286" spans="1:21" s="2" customFormat="1" ht="30" customHeight="1" x14ac:dyDescent="0.3">
      <c r="A286" s="13" t="s">
        <v>84</v>
      </c>
      <c r="B286" s="13" t="s">
        <v>208</v>
      </c>
      <c r="C286" s="13" t="s">
        <v>1166</v>
      </c>
      <c r="D286" s="13" t="s">
        <v>851</v>
      </c>
      <c r="E286" s="13" t="s">
        <v>1039</v>
      </c>
      <c r="F286" s="13" t="s">
        <v>1167</v>
      </c>
      <c r="G286" s="13" t="s">
        <v>851</v>
      </c>
      <c r="H286" s="13" t="s">
        <v>20</v>
      </c>
      <c r="I286" s="13" t="s">
        <v>224</v>
      </c>
      <c r="J286" s="13" t="s">
        <v>1168</v>
      </c>
      <c r="K286" s="13" t="s">
        <v>15</v>
      </c>
      <c r="L286" s="13" t="s">
        <v>1169</v>
      </c>
      <c r="M286" s="13" t="s">
        <v>15</v>
      </c>
      <c r="N286" s="14" t="str">
        <f>HYPERLINK("https://electionmgmt.vermont.gov//TFA/DownLoadFinancialDisclosure?FileName=KOCH_DONALD_STSENATE_2024AUGPRIMARY_c6a47fe9-6b2b-41f3-85ca-97813f1a22ff.pdf", "KOCH_DONALD_STSENATE_2024AUGPRIMARY_c6a47fe9-6b2b-41f3-85ca-97813f1a22ff.pdf")</f>
        <v>KOCH_DONALD_STSENATE_2024AUGPRIMARY_c6a47fe9-6b2b-41f3-85ca-97813f1a22ff.pdf</v>
      </c>
      <c r="O286" s="6"/>
      <c r="P286" s="6"/>
      <c r="Q286" s="6"/>
      <c r="R286" s="6"/>
      <c r="S286" s="6"/>
      <c r="T286" s="6"/>
      <c r="U286" s="6"/>
    </row>
    <row r="287" spans="1:21" s="2" customFormat="1" ht="30" customHeight="1" x14ac:dyDescent="0.3">
      <c r="A287" s="13" t="s">
        <v>84</v>
      </c>
      <c r="B287" s="13" t="s">
        <v>856</v>
      </c>
      <c r="C287" s="13" t="s">
        <v>1611</v>
      </c>
      <c r="D287" s="13" t="s">
        <v>1483</v>
      </c>
      <c r="E287" s="13" t="s">
        <v>1039</v>
      </c>
      <c r="F287" s="13" t="s">
        <v>1484</v>
      </c>
      <c r="G287" s="13" t="s">
        <v>1483</v>
      </c>
      <c r="H287" s="13" t="s">
        <v>20</v>
      </c>
      <c r="I287" s="13" t="s">
        <v>1485</v>
      </c>
      <c r="J287" s="13" t="s">
        <v>15</v>
      </c>
      <c r="K287" s="13" t="s">
        <v>15</v>
      </c>
      <c r="L287" s="13" t="s">
        <v>1612</v>
      </c>
      <c r="M287" s="13" t="s">
        <v>15</v>
      </c>
      <c r="N287" s="14" t="str">
        <f>HYPERLINK("https://electionmgmt.vermont.gov//TFA/DownLoadFinancialDisclosure?FileName=GASSETT_DALE_STSENATE_2024AUGPRIMARY_68230aa5-3492-4462-9575-2aefa6d87155.pdf", "GASSETT_DALE_STSENATE_2024AUGPRIMARY_68230aa5-3492-4462-9575-2aefa6d87155.pdf")</f>
        <v>GASSETT_DALE_STSENATE_2024AUGPRIMARY_68230aa5-3492-4462-9575-2aefa6d87155.pdf</v>
      </c>
      <c r="O287" s="6"/>
      <c r="P287" s="6"/>
      <c r="Q287" s="6"/>
      <c r="R287" s="6"/>
      <c r="S287" s="6"/>
      <c r="T287" s="6"/>
      <c r="U287" s="6"/>
    </row>
    <row r="288" spans="1:21" s="2" customFormat="1" ht="30" customHeight="1" x14ac:dyDescent="0.3">
      <c r="A288" s="13" t="s">
        <v>84</v>
      </c>
      <c r="B288" s="13" t="s">
        <v>856</v>
      </c>
      <c r="C288" s="13" t="s">
        <v>1605</v>
      </c>
      <c r="D288" s="13" t="s">
        <v>1606</v>
      </c>
      <c r="E288" s="13" t="s">
        <v>18</v>
      </c>
      <c r="F288" s="13" t="s">
        <v>1607</v>
      </c>
      <c r="G288" s="13" t="s">
        <v>1606</v>
      </c>
      <c r="H288" s="13" t="s">
        <v>20</v>
      </c>
      <c r="I288" s="13" t="s">
        <v>885</v>
      </c>
      <c r="J288" s="13" t="s">
        <v>15</v>
      </c>
      <c r="K288" s="13" t="s">
        <v>15</v>
      </c>
      <c r="L288" s="13" t="s">
        <v>1608</v>
      </c>
      <c r="M288" s="13" t="s">
        <v>1609</v>
      </c>
      <c r="N288" s="14" t="str">
        <f>HYPERLINK("https://electionmgmt.vermont.gov//TFA/DownLoadFinancialDisclosure?FileName=HASHIM_NADER_STSENATE_2024AUGPRIMARY_b6844b9a-9294-4a90-8b81-1e3140c376d8.pdf", "HASHIM_NADER_STSENATE_2024AUGPRIMARY_b6844b9a-9294-4a90-8b81-1e3140c376d8.pdf")</f>
        <v>HASHIM_NADER_STSENATE_2024AUGPRIMARY_b6844b9a-9294-4a90-8b81-1e3140c376d8.pdf</v>
      </c>
      <c r="O288" s="6"/>
      <c r="P288" s="6"/>
      <c r="Q288" s="6"/>
      <c r="R288" s="6"/>
      <c r="S288" s="6"/>
      <c r="T288" s="6"/>
      <c r="U288" s="6"/>
    </row>
    <row r="289" spans="1:21" s="2" customFormat="1" ht="30" customHeight="1" x14ac:dyDescent="0.3">
      <c r="A289" s="13" t="s">
        <v>84</v>
      </c>
      <c r="B289" s="13" t="s">
        <v>856</v>
      </c>
      <c r="C289" s="13" t="s">
        <v>1613</v>
      </c>
      <c r="D289" s="13" t="s">
        <v>902</v>
      </c>
      <c r="E289" s="13" t="s">
        <v>1039</v>
      </c>
      <c r="F289" s="13" t="s">
        <v>1614</v>
      </c>
      <c r="G289" s="13" t="s">
        <v>902</v>
      </c>
      <c r="H289" s="13" t="s">
        <v>20</v>
      </c>
      <c r="I289" s="13" t="s">
        <v>860</v>
      </c>
      <c r="J289" s="13" t="s">
        <v>1615</v>
      </c>
      <c r="K289" s="13" t="s">
        <v>15</v>
      </c>
      <c r="L289" s="13" t="s">
        <v>1616</v>
      </c>
      <c r="M289" s="13" t="s">
        <v>15</v>
      </c>
      <c r="N289" s="14" t="str">
        <f>HYPERLINK("https://electionmgmt.vermont.gov//TFA/DownLoadFinancialDisclosure?FileName=MORTON_RICK_STSENATE_2024AUGPRIMARY_961077fc-7b53-4ba5-8f64-467cc8afb1a7.pdf", "MORTON_RICK_STSENATE_2024AUGPRIMARY_961077fc-7b53-4ba5-8f64-467cc8afb1a7.pdf")</f>
        <v>MORTON_RICK_STSENATE_2024AUGPRIMARY_961077fc-7b53-4ba5-8f64-467cc8afb1a7.pdf</v>
      </c>
      <c r="O289" s="6"/>
      <c r="P289" s="6"/>
      <c r="Q289" s="6"/>
      <c r="R289" s="6"/>
      <c r="S289" s="6"/>
      <c r="T289" s="6"/>
      <c r="U289" s="6"/>
    </row>
    <row r="290" spans="1:21" s="2" customFormat="1" ht="30" customHeight="1" x14ac:dyDescent="0.3">
      <c r="A290" s="13" t="s">
        <v>84</v>
      </c>
      <c r="B290" s="13" t="s">
        <v>856</v>
      </c>
      <c r="C290" s="13" t="s">
        <v>1601</v>
      </c>
      <c r="D290" s="13" t="s">
        <v>902</v>
      </c>
      <c r="E290" s="13" t="s">
        <v>18</v>
      </c>
      <c r="F290" s="13" t="s">
        <v>1602</v>
      </c>
      <c r="G290" s="13" t="s">
        <v>902</v>
      </c>
      <c r="H290" s="13" t="s">
        <v>20</v>
      </c>
      <c r="I290" s="13" t="s">
        <v>860</v>
      </c>
      <c r="J290" s="13" t="s">
        <v>1603</v>
      </c>
      <c r="K290" s="13" t="s">
        <v>15</v>
      </c>
      <c r="L290" s="13" t="s">
        <v>1685</v>
      </c>
      <c r="M290" s="13" t="s">
        <v>1604</v>
      </c>
      <c r="N290" s="14" t="str">
        <f>HYPERLINK("https://electionmgmt.vermont.gov//TFA/DownLoadFinancialDisclosure?FileName=HARRISON_WENDY_STSENATE_2024AUGPRIMARY_474191b5-f645-4993-9d92-9657dfbda31d.pdf", "HARRISON_WENDY_STSENATE_2024AUGPRIMARY_474191b5-f645-4993-9d92-9657dfbda31d.pdf")</f>
        <v>HARRISON_WENDY_STSENATE_2024AUGPRIMARY_474191b5-f645-4993-9d92-9657dfbda31d.pdf</v>
      </c>
      <c r="O290" s="6"/>
      <c r="P290" s="6"/>
      <c r="Q290" s="6"/>
      <c r="R290" s="6"/>
      <c r="S290" s="6"/>
      <c r="T290" s="6"/>
      <c r="U290" s="6"/>
    </row>
    <row r="291" spans="1:21" s="2" customFormat="1" ht="30" customHeight="1" x14ac:dyDescent="0.3">
      <c r="A291" s="13" t="s">
        <v>84</v>
      </c>
      <c r="B291" s="13" t="s">
        <v>228</v>
      </c>
      <c r="C291" s="13" t="s">
        <v>229</v>
      </c>
      <c r="D291" s="13" t="s">
        <v>230</v>
      </c>
      <c r="E291" s="13" t="s">
        <v>18</v>
      </c>
      <c r="F291" s="13" t="s">
        <v>231</v>
      </c>
      <c r="G291" s="13" t="s">
        <v>230</v>
      </c>
      <c r="H291" s="13" t="s">
        <v>20</v>
      </c>
      <c r="I291" s="13" t="s">
        <v>232</v>
      </c>
      <c r="J291" s="13" t="s">
        <v>233</v>
      </c>
      <c r="K291" s="13" t="s">
        <v>233</v>
      </c>
      <c r="L291" s="13" t="s">
        <v>234</v>
      </c>
      <c r="M291" s="13" t="s">
        <v>235</v>
      </c>
      <c r="N291" s="14" t="str">
        <f>HYPERLINK("https://electionmgmt.vermont.gov//TFA/DownLoadFinancialDisclosure?FileName=Clarkson_23dcac5b-9695-4a12-b539-89380d31d062.pdf", "Clarkson_23dcac5b-9695-4a12-b539-89380d31d062.pdf")</f>
        <v>Clarkson_23dcac5b-9695-4a12-b539-89380d31d062.pdf</v>
      </c>
      <c r="O291" s="6"/>
      <c r="P291" s="6"/>
      <c r="Q291" s="6"/>
      <c r="R291" s="6"/>
      <c r="S291" s="6"/>
      <c r="T291" s="6"/>
      <c r="U291" s="6"/>
    </row>
    <row r="292" spans="1:21" s="2" customFormat="1" ht="30" customHeight="1" x14ac:dyDescent="0.3">
      <c r="A292" s="13" t="s">
        <v>84</v>
      </c>
      <c r="B292" s="13" t="s">
        <v>228</v>
      </c>
      <c r="C292" s="13" t="s">
        <v>1170</v>
      </c>
      <c r="D292" s="13" t="s">
        <v>945</v>
      </c>
      <c r="E292" s="13" t="s">
        <v>1039</v>
      </c>
      <c r="F292" s="13" t="s">
        <v>1705</v>
      </c>
      <c r="G292" s="13" t="s">
        <v>945</v>
      </c>
      <c r="H292" s="13" t="s">
        <v>20</v>
      </c>
      <c r="I292" s="13" t="s">
        <v>1042</v>
      </c>
      <c r="J292" s="13" t="s">
        <v>1171</v>
      </c>
      <c r="K292" s="13" t="s">
        <v>1171</v>
      </c>
      <c r="L292" s="13" t="s">
        <v>1172</v>
      </c>
      <c r="M292" s="13" t="s">
        <v>1173</v>
      </c>
      <c r="N292" s="14" t="str">
        <f>HYPERLINK("https://electionmgmt.vermont.gov//TFA/DownLoadFinancialDisclosure?FileName=DeLunaMurray_bb2f77fe-702f-46b5-8d07-b6e36d08d975.pdf", "DeLunaMurray_bb2f77fe-702f-46b5-8d07-b6e36d08d975.pdf")</f>
        <v>DeLunaMurray_bb2f77fe-702f-46b5-8d07-b6e36d08d975.pdf</v>
      </c>
      <c r="O292" s="6"/>
      <c r="P292" s="6"/>
      <c r="Q292" s="6"/>
      <c r="R292" s="6"/>
      <c r="S292" s="6"/>
      <c r="T292" s="6"/>
      <c r="U292" s="6"/>
    </row>
    <row r="293" spans="1:21" s="2" customFormat="1" ht="30" customHeight="1" x14ac:dyDescent="0.3">
      <c r="A293" s="13" t="s">
        <v>84</v>
      </c>
      <c r="B293" s="13" t="s">
        <v>228</v>
      </c>
      <c r="C293" s="13" t="s">
        <v>1682</v>
      </c>
      <c r="D293" s="13" t="s">
        <v>945</v>
      </c>
      <c r="E293" s="13" t="s">
        <v>1039</v>
      </c>
      <c r="F293" s="13" t="s">
        <v>1693</v>
      </c>
      <c r="G293" s="13" t="s">
        <v>1041</v>
      </c>
      <c r="H293" s="13" t="s">
        <v>20</v>
      </c>
      <c r="I293" s="13" t="s">
        <v>1042</v>
      </c>
      <c r="J293" s="13" t="s">
        <v>1683</v>
      </c>
      <c r="K293" s="13" t="s">
        <v>15</v>
      </c>
      <c r="L293" s="13" t="s">
        <v>1684</v>
      </c>
      <c r="M293" s="13" t="s">
        <v>15</v>
      </c>
      <c r="N293" s="14" t="str">
        <f>HYPERLINK("https://electionmgmt.vermont.gov//TFA/DownLoadFinancialDisclosure?FileName=WILLIAMS_JACK_STSENATE_2024AUGPRIMARY_49e1b599-abb9-42c6-afd6-3ec6da55dfe0.pdf", "WILLIAMS_JACK_STSENATE_2024AUGPRIMARY_49e1b599-abb9-42c6-afd6-3ec6da55dfe0.pdf")</f>
        <v>WILLIAMS_JACK_STSENATE_2024AUGPRIMARY_49e1b599-abb9-42c6-afd6-3ec6da55dfe0.pdf</v>
      </c>
    </row>
    <row r="294" spans="1:21" s="2" customFormat="1" ht="30" customHeight="1" x14ac:dyDescent="0.3">
      <c r="A294" s="13" t="s">
        <v>84</v>
      </c>
      <c r="B294" s="13" t="s">
        <v>228</v>
      </c>
      <c r="C294" s="13" t="s">
        <v>236</v>
      </c>
      <c r="D294" s="13" t="s">
        <v>237</v>
      </c>
      <c r="E294" s="13" t="s">
        <v>18</v>
      </c>
      <c r="F294" s="13" t="s">
        <v>1706</v>
      </c>
      <c r="G294" s="13" t="s">
        <v>238</v>
      </c>
      <c r="H294" s="13" t="s">
        <v>20</v>
      </c>
      <c r="I294" s="13" t="s">
        <v>239</v>
      </c>
      <c r="J294" s="13" t="s">
        <v>240</v>
      </c>
      <c r="K294" s="13" t="s">
        <v>240</v>
      </c>
      <c r="L294" s="13" t="s">
        <v>241</v>
      </c>
      <c r="M294" s="13" t="s">
        <v>242</v>
      </c>
      <c r="N294" s="14" t="str">
        <f>HYPERLINK("https://electionmgmt.vermont.gov//TFA/DownLoadFinancialDisclosure?FileName=Joemajor_0237bc86-4203-4af6-a7db-211032fe42d2 (1)_599e8737-f3e7-439c-8d81-82aaf440dd68.pdf", "Joemajor_0237bc86-4203-4af6-a7db-211032fe42d2 (1)_599e8737-f3e7-439c-8d81-82aaf440dd68.pdf")</f>
        <v>Joemajor_0237bc86-4203-4af6-a7db-211032fe42d2 (1)_599e8737-f3e7-439c-8d81-82aaf440dd68.pdf</v>
      </c>
    </row>
    <row r="295" spans="1:21" s="2" customFormat="1" ht="30" customHeight="1" x14ac:dyDescent="0.3">
      <c r="A295" s="13" t="s">
        <v>84</v>
      </c>
      <c r="B295" s="13" t="s">
        <v>228</v>
      </c>
      <c r="C295" s="13" t="s">
        <v>1174</v>
      </c>
      <c r="D295" s="13" t="s">
        <v>1175</v>
      </c>
      <c r="E295" s="13" t="s">
        <v>1039</v>
      </c>
      <c r="F295" s="13" t="s">
        <v>1707</v>
      </c>
      <c r="G295" s="13" t="s">
        <v>1175</v>
      </c>
      <c r="H295" s="13" t="s">
        <v>20</v>
      </c>
      <c r="I295" s="13" t="s">
        <v>1176</v>
      </c>
      <c r="J295" s="13" t="s">
        <v>1177</v>
      </c>
      <c r="K295" s="13" t="s">
        <v>1177</v>
      </c>
      <c r="L295" s="13" t="s">
        <v>1178</v>
      </c>
      <c r="M295" s="13" t="s">
        <v>15</v>
      </c>
      <c r="N295" s="14" t="str">
        <f>HYPERLINK("https://electionmgmt.vermont.gov//TFA/DownLoadFinancialDisclosure?FileName=gleason_004cd048-7c2d-4353-a6a8-1ca51c25f3cf.pdf", "gleason_004cd048-7c2d-4353-a6a8-1ca51c25f3cf.pdf")</f>
        <v>gleason_004cd048-7c2d-4353-a6a8-1ca51c25f3cf.pdf</v>
      </c>
    </row>
    <row r="296" spans="1:21" s="2" customFormat="1" ht="30" customHeight="1" x14ac:dyDescent="0.3">
      <c r="A296" s="13" t="s">
        <v>84</v>
      </c>
      <c r="B296" s="13" t="s">
        <v>228</v>
      </c>
      <c r="C296" s="13" t="s">
        <v>248</v>
      </c>
      <c r="D296" s="13" t="s">
        <v>249</v>
      </c>
      <c r="E296" s="13" t="s">
        <v>18</v>
      </c>
      <c r="F296" s="13" t="s">
        <v>1708</v>
      </c>
      <c r="G296" s="13" t="s">
        <v>230</v>
      </c>
      <c r="H296" s="13" t="s">
        <v>20</v>
      </c>
      <c r="I296" s="13" t="s">
        <v>232</v>
      </c>
      <c r="J296" s="13" t="s">
        <v>250</v>
      </c>
      <c r="K296" s="13" t="s">
        <v>250</v>
      </c>
      <c r="L296" s="13" t="s">
        <v>251</v>
      </c>
      <c r="M296" s="13" t="s">
        <v>252</v>
      </c>
      <c r="N296" s="14" t="str">
        <f>HYPERLINK("https://electionmgmt.vermont.gov//TFA/DownLoadFinancialDisclosure?FileName=justintuthill_1c2b7854-22be-4bbe-86fc-c8cc4f742a2d.pdf", "justintuthill_1c2b7854-22be-4bbe-86fc-c8cc4f742a2d.pdf")</f>
        <v>justintuthill_1c2b7854-22be-4bbe-86fc-c8cc4f742a2d.pdf</v>
      </c>
    </row>
    <row r="297" spans="1:21" s="2" customFormat="1" ht="30" customHeight="1" x14ac:dyDescent="0.3">
      <c r="A297" s="13" t="s">
        <v>84</v>
      </c>
      <c r="B297" s="13" t="s">
        <v>228</v>
      </c>
      <c r="C297" s="13" t="s">
        <v>243</v>
      </c>
      <c r="D297" s="13" t="s">
        <v>244</v>
      </c>
      <c r="E297" s="13" t="s">
        <v>18</v>
      </c>
      <c r="F297" s="13" t="s">
        <v>1709</v>
      </c>
      <c r="G297" s="13" t="s">
        <v>238</v>
      </c>
      <c r="H297" s="13" t="s">
        <v>20</v>
      </c>
      <c r="I297" s="13" t="s">
        <v>239</v>
      </c>
      <c r="J297" s="13" t="s">
        <v>245</v>
      </c>
      <c r="K297" s="13" t="s">
        <v>245</v>
      </c>
      <c r="L297" s="13" t="s">
        <v>246</v>
      </c>
      <c r="M297" s="13" t="s">
        <v>247</v>
      </c>
      <c r="N297" s="14" t="str">
        <f>HYPERLINK("https://electionmgmt.vermont.gov//TFA/DownLoadFinancialDisclosure?FileName=marcnemeth_d028afbf-5694-4813-85e8-dd4a5649e6a4.pdf", "marcnemeth_d028afbf-5694-4813-85e8-dd4a5649e6a4.pdf")</f>
        <v>marcnemeth_d028afbf-5694-4813-85e8-dd4a5649e6a4.pdf</v>
      </c>
    </row>
    <row r="298" spans="1:21" s="2" customFormat="1" ht="30" customHeight="1" x14ac:dyDescent="0.3">
      <c r="A298" s="13" t="s">
        <v>84</v>
      </c>
      <c r="B298" s="13" t="s">
        <v>228</v>
      </c>
      <c r="C298" s="13" t="s">
        <v>253</v>
      </c>
      <c r="D298" s="13" t="s">
        <v>237</v>
      </c>
      <c r="E298" s="13" t="s">
        <v>18</v>
      </c>
      <c r="F298" s="13" t="s">
        <v>254</v>
      </c>
      <c r="G298" s="13" t="s">
        <v>237</v>
      </c>
      <c r="H298" s="13" t="s">
        <v>20</v>
      </c>
      <c r="I298" s="13" t="s">
        <v>239</v>
      </c>
      <c r="J298" s="13" t="s">
        <v>255</v>
      </c>
      <c r="K298" s="13" t="s">
        <v>255</v>
      </c>
      <c r="L298" s="13" t="s">
        <v>256</v>
      </c>
      <c r="M298" s="13" t="s">
        <v>257</v>
      </c>
      <c r="N298" s="14" t="str">
        <f>HYPERLINK("https://electionmgmt.vermont.gov//TFA/DownLoadFinancialDisclosure?FileName=rebeccawhite_4db4da5a-ff29-4027-8f70-4cac8ada74e5.pdf", "rebeccawhite_4db4da5a-ff29-4027-8f70-4cac8ada74e5.pdf")</f>
        <v>rebeccawhite_4db4da5a-ff29-4027-8f70-4cac8ada74e5.pdf</v>
      </c>
    </row>
    <row r="299" spans="1:21" s="2" customFormat="1" ht="30" customHeight="1" x14ac:dyDescent="0.3">
      <c r="A299" s="13" t="s">
        <v>84</v>
      </c>
      <c r="B299" s="13" t="s">
        <v>228</v>
      </c>
      <c r="C299" s="13" t="s">
        <v>1179</v>
      </c>
      <c r="D299" s="13" t="s">
        <v>1180</v>
      </c>
      <c r="E299" s="13" t="s">
        <v>1039</v>
      </c>
      <c r="F299" s="13" t="s">
        <v>1710</v>
      </c>
      <c r="G299" s="13" t="s">
        <v>1175</v>
      </c>
      <c r="H299" s="13" t="s">
        <v>20</v>
      </c>
      <c r="I299" s="13" t="s">
        <v>1176</v>
      </c>
      <c r="J299" s="13" t="s">
        <v>1181</v>
      </c>
      <c r="K299" s="13" t="s">
        <v>1181</v>
      </c>
      <c r="L299" s="13" t="s">
        <v>1182</v>
      </c>
      <c r="M299" s="13" t="s">
        <v>15</v>
      </c>
      <c r="N299" s="14" t="str">
        <f>HYPERLINK("https://electionmgmt.vermont.gov//TFA/DownLoadFinancialDisclosure?FileName=robertruhlin_7962d488-9888-40d5-9476-c770db919959.pdf", "robertruhlin_7962d488-9888-40d5-9476-c770db919959.pdf")</f>
        <v>robertruhlin_7962d488-9888-40d5-9476-c770db919959.pdf</v>
      </c>
    </row>
    <row r="300" spans="1:21" s="2" customFormat="1" ht="30" customHeight="1" x14ac:dyDescent="0.3">
      <c r="A300" s="13" t="s">
        <v>56</v>
      </c>
      <c r="B300" s="13" t="s">
        <v>15</v>
      </c>
      <c r="C300" s="13" t="s">
        <v>1068</v>
      </c>
      <c r="D300" s="13" t="s">
        <v>271</v>
      </c>
      <c r="E300" s="13" t="s">
        <v>1039</v>
      </c>
      <c r="F300" s="13" t="s">
        <v>1069</v>
      </c>
      <c r="G300" s="13" t="s">
        <v>271</v>
      </c>
      <c r="H300" s="13" t="s">
        <v>20</v>
      </c>
      <c r="I300" s="13" t="s">
        <v>29</v>
      </c>
      <c r="J300" s="13" t="s">
        <v>1070</v>
      </c>
      <c r="K300" s="13" t="s">
        <v>15</v>
      </c>
      <c r="L300" s="13" t="s">
        <v>1071</v>
      </c>
      <c r="M300" s="13" t="s">
        <v>15</v>
      </c>
      <c r="N300" s="19" t="str">
        <f>HYPERLINK("https://electionmgmt.vermont.gov//TFA/DownLoadFinancialDisclosure?FileName=BECHHOEFER_JOSHUA_TREASURER_2024AUGPRIMARY_Redacted_e133a9b4-dcad-40a9-92df-3ad6e794ecc8.pdf", "BECHHOEFER_JOSHUA_TREASURER_2024AUGPRIMARY_Redacted_e133a9b4-dcad-40a9-92df-3ad6e794ecc8.pdf")</f>
        <v>BECHHOEFER_JOSHUA_TREASURER_2024AUGPRIMARY_Redacted_e133a9b4-dcad-40a9-92df-3ad6e794ecc8.pdf</v>
      </c>
    </row>
    <row r="301" spans="1:21" s="2" customFormat="1" ht="30" customHeight="1" x14ac:dyDescent="0.3">
      <c r="A301" s="13" t="s">
        <v>56</v>
      </c>
      <c r="B301" s="13" t="s">
        <v>15</v>
      </c>
      <c r="C301" s="13" t="s">
        <v>57</v>
      </c>
      <c r="D301" s="13" t="s">
        <v>42</v>
      </c>
      <c r="E301" s="13" t="s">
        <v>18</v>
      </c>
      <c r="F301" s="13" t="s">
        <v>58</v>
      </c>
      <c r="G301" s="13" t="s">
        <v>42</v>
      </c>
      <c r="H301" s="13" t="s">
        <v>20</v>
      </c>
      <c r="I301" s="13" t="s">
        <v>44</v>
      </c>
      <c r="J301" s="13" t="s">
        <v>59</v>
      </c>
      <c r="K301" s="13" t="s">
        <v>15</v>
      </c>
      <c r="L301" s="13" t="s">
        <v>60</v>
      </c>
      <c r="M301" s="13" t="s">
        <v>61</v>
      </c>
      <c r="N301" s="14" t="str">
        <f>HYPERLINK("https://electionmgmt.vermont.gov//TFA/DownLoadFinancialDisclosure?FileName=PIECIAK_MIKE_TREASURER_2024AUGPRIMARY_54cb763b-e718-4dab-9aaf-96383f72123c.pdf", "PIECIAK_MIKE_TREASURER_2024AUGPRIMARY_54cb763b-e718-4dab-9aaf-96383f72123c.pdf")</f>
        <v>PIECIAK_MIKE_TREASURER_2024AUGPRIMARY_54cb763b-e718-4dab-9aaf-96383f72123c.pdf</v>
      </c>
    </row>
    <row r="302" spans="1:21" s="2" customFormat="1" ht="30" customHeight="1" x14ac:dyDescent="0.3">
      <c r="A302" s="13" t="s">
        <v>56</v>
      </c>
      <c r="B302" s="13" t="s">
        <v>15</v>
      </c>
      <c r="C302" s="13" t="s">
        <v>1561</v>
      </c>
      <c r="D302" s="13" t="s">
        <v>902</v>
      </c>
      <c r="E302" s="13" t="s">
        <v>1030</v>
      </c>
      <c r="F302" s="13" t="s">
        <v>1036</v>
      </c>
      <c r="G302" s="13" t="s">
        <v>210</v>
      </c>
      <c r="H302" s="13" t="s">
        <v>20</v>
      </c>
      <c r="I302" s="13" t="s">
        <v>212</v>
      </c>
      <c r="J302" s="13" t="s">
        <v>1546</v>
      </c>
      <c r="K302" s="13" t="s">
        <v>15</v>
      </c>
      <c r="L302" s="13" t="s">
        <v>1037</v>
      </c>
      <c r="M302" s="13" t="s">
        <v>15</v>
      </c>
      <c r="N302" s="14" t="str">
        <f>HYPERLINK("https://electionmgmt.vermont.gov//TFA/DownLoadFinancialDisclosure?FileName=MACIEL_TIM_TREASURER_2024AUGPRIMARY_f63b9e8e-cc85-4a1e-99fe-ea4c21c1f0ad.pdf", "MACIEL_TIM_TREASURER_2024AUGPRIMARY_f63b9e8e-cc85-4a1e-99fe-ea4c21c1f0ad.pdf")</f>
        <v>MACIEL_TIM_TREASURER_2024AUGPRIMARY_f63b9e8e-cc85-4a1e-99fe-ea4c21c1f0ad.pdf</v>
      </c>
    </row>
    <row r="303" spans="1:21" s="2" customFormat="1" ht="30" customHeight="1" x14ac:dyDescent="0.3">
      <c r="A303" s="13" t="s">
        <v>14</v>
      </c>
      <c r="B303" s="13" t="s">
        <v>15</v>
      </c>
      <c r="C303" s="13" t="s">
        <v>16</v>
      </c>
      <c r="D303" s="13" t="s">
        <v>17</v>
      </c>
      <c r="E303" s="13" t="s">
        <v>18</v>
      </c>
      <c r="F303" s="13" t="s">
        <v>19</v>
      </c>
      <c r="G303" s="13" t="s">
        <v>17</v>
      </c>
      <c r="H303" s="13" t="s">
        <v>20</v>
      </c>
      <c r="I303" s="13" t="s">
        <v>21</v>
      </c>
      <c r="J303" s="13" t="s">
        <v>22</v>
      </c>
      <c r="K303" s="13" t="s">
        <v>15</v>
      </c>
      <c r="L303" s="13" t="s">
        <v>23</v>
      </c>
      <c r="M303" s="13" t="s">
        <v>24</v>
      </c>
      <c r="N303" s="13" t="s">
        <v>15</v>
      </c>
    </row>
    <row r="304" spans="1:21" s="2" customFormat="1" ht="30" customHeight="1" x14ac:dyDescent="0.3">
      <c r="A304" s="13" t="s">
        <v>14</v>
      </c>
      <c r="B304" s="13" t="s">
        <v>15</v>
      </c>
      <c r="C304" s="13" t="s">
        <v>1038</v>
      </c>
      <c r="D304" s="13" t="s">
        <v>945</v>
      </c>
      <c r="E304" s="13" t="s">
        <v>1039</v>
      </c>
      <c r="F304" s="13" t="s">
        <v>1040</v>
      </c>
      <c r="G304" s="13" t="s">
        <v>1041</v>
      </c>
      <c r="H304" s="13" t="s">
        <v>20</v>
      </c>
      <c r="I304" s="13" t="s">
        <v>1042</v>
      </c>
      <c r="J304" s="13" t="s">
        <v>1043</v>
      </c>
      <c r="K304" s="13" t="s">
        <v>15</v>
      </c>
      <c r="L304" s="13" t="s">
        <v>1044</v>
      </c>
      <c r="M304" s="13" t="s">
        <v>1045</v>
      </c>
      <c r="N304" s="13" t="s">
        <v>15</v>
      </c>
    </row>
  </sheetData>
  <sheetProtection formatCells="0" formatColumns="0" formatRows="0" sort="0" autoFilter="0"/>
  <sortState xmlns:xlrd2="http://schemas.microsoft.com/office/spreadsheetml/2017/richdata2" ref="A4:N304">
    <sortCondition ref="A4:A304"/>
    <sortCondition ref="B4:B304"/>
    <sortCondition ref="C4:C304"/>
  </sortState>
  <phoneticPr fontId="2" type="noConversion"/>
  <conditionalFormatting sqref="A4:N304">
    <cfRule type="expression" dxfId="0" priority="1">
      <formula>MOD(ROW(),2)</formula>
    </cfRule>
  </conditionalFormatting>
  <pageMargins left="0.7" right="0.7" top="0.75" bottom="0.75" header="0.3" footer="0.3"/>
  <pageSetup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005fd8-62d5-4927-a0f9-fdac9185221f">DE6UZ2SY5E43-1273115200-119</_dlc_DocId>
    <_dlc_DocIdUrl xmlns="3b005fd8-62d5-4927-a0f9-fdac9185221f">
      <Url>https://outside.vermont.gov/dept/sos/_layouts/15/DocIdRedir.aspx?ID=DE6UZ2SY5E43-1273115200-119</Url>
      <Description>DE6UZ2SY5E43-1273115200-119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C95AF8DB4A494486A2308AE1E40BD6" ma:contentTypeVersion="0" ma:contentTypeDescription="Create a new document." ma:contentTypeScope="" ma:versionID="61ab42dce36115f3ef902470c0cb7d6a">
  <xsd:schema xmlns:xsd="http://www.w3.org/2001/XMLSchema" xmlns:xs="http://www.w3.org/2001/XMLSchema" xmlns:p="http://schemas.microsoft.com/office/2006/metadata/properties" xmlns:ns2="3b005fd8-62d5-4927-a0f9-fdac9185221f" targetNamespace="http://schemas.microsoft.com/office/2006/metadata/properties" ma:root="true" ma:fieldsID="8619651707290a18cca7532b699fb1df" ns2:_="">
    <xsd:import namespace="3b005fd8-62d5-4927-a0f9-fdac9185221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05fd8-62d5-4927-a0f9-fdac918522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0D62ABA-87E5-4629-B19C-FBF45B98A3A5}">
  <ds:schemaRefs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3b005fd8-62d5-4927-a0f9-fdac9185221f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D6D5AB56-1950-400E-8711-DECA02877A6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334FA2-B7F1-4094-911B-405237CBB3F1}"/>
</file>

<file path=customXml/itemProps4.xml><?xml version="1.0" encoding="utf-8"?>
<ds:datastoreItem xmlns:ds="http://schemas.openxmlformats.org/officeDocument/2006/customXml" ds:itemID="{E330BC2D-69D0-4308-AA06-3A4320B2F00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Candidate Listing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Isabelle, Jean Paul</dc:creator>
  <cp:lastModifiedBy>Houle, Mark</cp:lastModifiedBy>
  <dcterms:created xsi:type="dcterms:W3CDTF">2018-04-23T18:53:28Z</dcterms:created>
  <dcterms:modified xsi:type="dcterms:W3CDTF">2024-08-01T17:45:16Z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0x01010033C95AF8DB4A494486A2308AE1E40BD6</vt:lpwstr>
  </property>
  <property fmtid="{D5CDD505-2E9C-101B-9397-08002B2CF9AE}" pid="3" name="_dlc_DocIdItemGuid">
    <vt:lpwstr>3831504f-13fe-4a61-bcc0-db66fa46b627</vt:lpwstr>
  </property>
</Properties>
</file>