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aredduval/Dropbox/EAN/Network Development/Climate Council/CSM SC/"/>
    </mc:Choice>
  </mc:AlternateContent>
  <xr:revisionPtr revIDLastSave="0" documentId="8_{1AD46A2D-050F-BC46-BF25-5BB29B04E5D1}" xr6:coauthVersionLast="47" xr6:coauthVersionMax="47" xr10:uidLastSave="{00000000-0000-0000-0000-000000000000}"/>
  <bookViews>
    <workbookView xWindow="0" yWindow="460" windowWidth="28800" windowHeight="16560" xr2:uid="{9DC6CC88-5A43-E24E-B371-16EC6100ABED}"/>
  </bookViews>
  <sheets>
    <sheet name="Sheet1" sheetId="1" r:id="rId1"/>
    <sheet name="Share of Emissions by Sector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 i="1" l="1"/>
  <c r="AE5" i="1"/>
  <c r="AF5" i="1" s="1"/>
  <c r="AH5" i="1" s="1"/>
  <c r="AE4" i="1"/>
  <c r="AF4" i="1" s="1"/>
  <c r="AE3" i="1"/>
  <c r="AE2" i="1"/>
  <c r="AF2" i="1" s="1"/>
  <c r="AG2" i="1" s="1"/>
  <c r="Z6" i="1"/>
  <c r="Z5" i="1"/>
  <c r="AA5" i="1" s="1"/>
  <c r="AC5" i="1" s="1"/>
  <c r="Z4" i="1"/>
  <c r="AA4" i="1" s="1"/>
  <c r="Z3" i="1"/>
  <c r="AA3" i="1" s="1"/>
  <c r="AC3" i="1" s="1"/>
  <c r="Z2" i="1"/>
  <c r="U6" i="1"/>
  <c r="U5" i="1"/>
  <c r="V5" i="1" s="1"/>
  <c r="X5" i="1" s="1"/>
  <c r="U4" i="1"/>
  <c r="V4" i="1" s="1"/>
  <c r="X4" i="1" s="1"/>
  <c r="U3" i="1"/>
  <c r="V3" i="1" s="1"/>
  <c r="W3" i="1" s="1"/>
  <c r="U2" i="1"/>
  <c r="V2" i="1" s="1"/>
  <c r="W2" i="1" s="1"/>
  <c r="P6" i="1"/>
  <c r="P5" i="1"/>
  <c r="Q5" i="1" s="1"/>
  <c r="S5" i="1" s="1"/>
  <c r="P4" i="1"/>
  <c r="Q4" i="1" s="1"/>
  <c r="R4" i="1" s="1"/>
  <c r="P3" i="1"/>
  <c r="P2" i="1"/>
  <c r="Q2" i="1" s="1"/>
  <c r="S2" i="1" s="1"/>
  <c r="F6" i="1"/>
  <c r="K6" i="1"/>
  <c r="K5" i="1"/>
  <c r="L5" i="1" s="1"/>
  <c r="M5" i="1" s="1"/>
  <c r="K4" i="1"/>
  <c r="K3" i="1"/>
  <c r="L3" i="1" s="1"/>
  <c r="M3" i="1" s="1"/>
  <c r="K2" i="1"/>
  <c r="F5" i="1"/>
  <c r="G5" i="1" s="1"/>
  <c r="I5" i="1" s="1"/>
  <c r="F4" i="1"/>
  <c r="G4" i="1" s="1"/>
  <c r="H4" i="1" s="1"/>
  <c r="F3" i="1"/>
  <c r="F2" i="1"/>
  <c r="G2" i="1" s="1"/>
  <c r="AF3" i="1"/>
  <c r="AH3" i="1" s="1"/>
  <c r="AA2" i="1"/>
  <c r="Q6" i="1"/>
  <c r="S6" i="1" s="1"/>
  <c r="Q3" i="1"/>
  <c r="R3" i="1" s="1"/>
  <c r="L4" i="1"/>
  <c r="M4" i="1" s="1"/>
  <c r="L2" i="1"/>
  <c r="M2" i="1" s="1"/>
  <c r="G3" i="1"/>
  <c r="H3" i="1" s="1"/>
  <c r="AH4" i="1" l="1"/>
  <c r="AG4" i="1"/>
  <c r="AB4" i="1"/>
  <c r="AC4" i="1"/>
  <c r="AA6" i="1"/>
  <c r="AC6" i="1" s="1"/>
  <c r="AB2" i="1"/>
  <c r="R6" i="1"/>
  <c r="X3" i="1"/>
  <c r="AB6" i="1"/>
  <c r="S4" i="1"/>
  <c r="AB3" i="1"/>
  <c r="AH2" i="1"/>
  <c r="R2" i="1"/>
  <c r="X2" i="1"/>
  <c r="AC2" i="1"/>
  <c r="AG5" i="1"/>
  <c r="AB5" i="1"/>
  <c r="AF6" i="1"/>
  <c r="AG3" i="1"/>
  <c r="S3" i="1"/>
  <c r="W5" i="1"/>
  <c r="R5" i="1"/>
  <c r="V6" i="1"/>
  <c r="W4" i="1"/>
  <c r="N3" i="1"/>
  <c r="N2" i="1"/>
  <c r="N4" i="1"/>
  <c r="N5" i="1"/>
  <c r="G6" i="1"/>
  <c r="H6" i="1" s="1"/>
  <c r="H2" i="1"/>
  <c r="H5" i="1"/>
  <c r="I4" i="1"/>
  <c r="I2" i="1"/>
  <c r="I3" i="1"/>
  <c r="L6" i="1"/>
  <c r="AH6" i="1" l="1"/>
  <c r="AG6" i="1"/>
  <c r="W6" i="1"/>
  <c r="X6" i="1"/>
  <c r="I6" i="1"/>
  <c r="M6" i="1"/>
  <c r="N6" i="1"/>
</calcChain>
</file>

<file path=xl/sharedStrings.xml><?xml version="1.0" encoding="utf-8"?>
<sst xmlns="http://schemas.openxmlformats.org/spreadsheetml/2006/main" count="42" uniqueCount="31">
  <si>
    <t xml:space="preserve">Transportation </t>
  </si>
  <si>
    <t>Thermal (RCI)</t>
  </si>
  <si>
    <t>Electricity</t>
  </si>
  <si>
    <t>Non-Energy</t>
  </si>
  <si>
    <t>Total or Avg</t>
  </si>
  <si>
    <t>Net Reduction  from 2018</t>
  </si>
  <si>
    <t>2050 Requirement - Proportional share of 2018 emissions</t>
  </si>
  <si>
    <t>2050 Requirement - Proportional share of 1990 emissions</t>
  </si>
  <si>
    <t>Net Reduction from 2018</t>
  </si>
  <si>
    <t xml:space="preserve">1990 emissions (MMTCO2e) </t>
  </si>
  <si>
    <t xml:space="preserve">2005 emissions (MMTCO2e) </t>
  </si>
  <si>
    <t xml:space="preserve">2018 emissions (MMTCO2e) </t>
  </si>
  <si>
    <t>2005 sectoral share of total emissions</t>
  </si>
  <si>
    <t>2018 sectoral share of total emissions</t>
  </si>
  <si>
    <t>1990 sectoral share of total emissions</t>
  </si>
  <si>
    <t>2025 Requirement - 2018 Proportional share of 2005 emissions</t>
  </si>
  <si>
    <t>2025 Requirement - 2005 Proportional Share of 2005 Emissions</t>
  </si>
  <si>
    <t>2030 Requirement - 1990 Proportional share of 1990 emissions</t>
  </si>
  <si>
    <t>2030 Requirement - 2018 Proportional share of 1990 emissions</t>
  </si>
  <si>
    <t>Net Reduction from 2005</t>
  </si>
  <si>
    <t>Net Reduction  from 1990</t>
  </si>
  <si>
    <t xml:space="preserve">Legal Requirement (80% below 1990 levels by 2050). </t>
  </si>
  <si>
    <t xml:space="preserve">Legal Requirements (26% below 2005 levels by 2025 and 40% below 1990 levels by 2030). </t>
  </si>
  <si>
    <t>Source: https://dec.vermont.gov/sites/dec/files/aqc/climate-change/documents/_Vermont_Greenhouse_Gas_Emissions_Inventory_Update_1990-2017_Final.pdf</t>
  </si>
  <si>
    <t>Transportation</t>
  </si>
  <si>
    <t xml:space="preserve">Thermal (RCI) </t>
  </si>
  <si>
    <t xml:space="preserve">Electricity </t>
  </si>
  <si>
    <t>Agriculture</t>
  </si>
  <si>
    <t>Industrial Processes</t>
  </si>
  <si>
    <t>Waste Management</t>
  </si>
  <si>
    <t>Note: This workbook is intended to help illustrate the implications of using different reference years (1990, 2005, or 2018) for compliance with the GWSA's guidance to "provide for greenhouse gas emissions reductions that reflect the relative contribution of each source or category of source of emissions" 10 V.S.A § 592 (d)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</si>
</sst>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sz val="12"/>
      <color rgb="FFFF0000"/>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2" fontId="0" fillId="0" borderId="0" xfId="0" applyNumberFormat="1"/>
    <xf numFmtId="0" fontId="0" fillId="0" borderId="0" xfId="0" applyAlignment="1">
      <alignment wrapText="1"/>
    </xf>
    <xf numFmtId="9" fontId="0" fillId="0" borderId="0" xfId="0" applyNumberFormat="1"/>
    <xf numFmtId="9" fontId="0" fillId="0" borderId="0" xfId="0" applyNumberFormat="1" applyAlignment="1">
      <alignment wrapText="1"/>
    </xf>
    <xf numFmtId="2" fontId="1" fillId="0" borderId="0" xfId="0" applyNumberFormat="1" applyFont="1"/>
    <xf numFmtId="0" fontId="1" fillId="0" borderId="0" xfId="0" applyFont="1"/>
    <xf numFmtId="0" fontId="2" fillId="0" borderId="0" xfId="0" applyFont="1"/>
    <xf numFmtId="0" fontId="0" fillId="0" borderId="0" xfId="0" applyFo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8EEE3-F670-084C-8A7C-03FC01F1517D}">
  <dimension ref="A1:AH12"/>
  <sheetViews>
    <sheetView tabSelected="1" zoomScaleNormal="100" workbookViewId="0">
      <pane xSplit="1" topLeftCell="B1" activePane="topRight" state="frozen"/>
      <selection pane="topRight" activeCell="A15" sqref="A15"/>
    </sheetView>
  </sheetViews>
  <sheetFormatPr baseColWidth="10" defaultRowHeight="16" x14ac:dyDescent="0.2"/>
  <cols>
    <col min="1" max="1" width="28.6640625" customWidth="1"/>
    <col min="2" max="2" width="11.33203125" customWidth="1"/>
    <col min="3" max="3" width="11.6640625" customWidth="1"/>
    <col min="4" max="4" width="11.33203125" customWidth="1"/>
    <col min="5" max="5" width="2.5" customWidth="1"/>
    <col min="6" max="6" width="12.5" customWidth="1"/>
    <col min="7" max="7" width="16.83203125" customWidth="1"/>
    <col min="8" max="9" width="9.33203125" customWidth="1"/>
    <col min="10" max="10" width="2" customWidth="1"/>
    <col min="11" max="11" width="13.1640625" customWidth="1"/>
    <col min="12" max="12" width="16.83203125" customWidth="1"/>
    <col min="13" max="14" width="9.6640625" customWidth="1"/>
    <col min="15" max="15" width="2" customWidth="1"/>
    <col min="16" max="16" width="12.5" customWidth="1"/>
    <col min="17" max="17" width="17" customWidth="1"/>
    <col min="18" max="19" width="10.1640625" customWidth="1"/>
    <col min="20" max="20" width="1.6640625" customWidth="1"/>
    <col min="21" max="21" width="12.33203125" customWidth="1"/>
    <col min="22" max="22" width="17" customWidth="1"/>
    <col min="23" max="24" width="10.83203125" customWidth="1"/>
    <col min="25" max="25" width="1.83203125" customWidth="1"/>
    <col min="26" max="26" width="12.5" customWidth="1"/>
    <col min="27" max="27" width="17.5" customWidth="1"/>
    <col min="28" max="29" width="9.33203125" customWidth="1"/>
    <col min="30" max="30" width="1.83203125" customWidth="1"/>
    <col min="31" max="31" width="12.33203125" customWidth="1"/>
    <col min="32" max="32" width="18" customWidth="1"/>
    <col min="33" max="33" width="10" customWidth="1"/>
  </cols>
  <sheetData>
    <row r="1" spans="1:34" s="2" customFormat="1" ht="65" customHeight="1" x14ac:dyDescent="0.2">
      <c r="B1" s="2" t="s">
        <v>9</v>
      </c>
      <c r="C1" s="2" t="s">
        <v>10</v>
      </c>
      <c r="D1" s="2" t="s">
        <v>11</v>
      </c>
      <c r="F1" s="4" t="s">
        <v>13</v>
      </c>
      <c r="G1" s="2" t="s">
        <v>15</v>
      </c>
      <c r="H1" s="4" t="s">
        <v>5</v>
      </c>
      <c r="I1" s="4" t="s">
        <v>19</v>
      </c>
      <c r="J1" s="4"/>
      <c r="K1" s="4" t="s">
        <v>12</v>
      </c>
      <c r="L1" s="2" t="s">
        <v>16</v>
      </c>
      <c r="M1" s="4" t="s">
        <v>5</v>
      </c>
      <c r="N1" s="4" t="s">
        <v>19</v>
      </c>
      <c r="O1" s="4"/>
      <c r="P1" s="4" t="s">
        <v>13</v>
      </c>
      <c r="Q1" s="2" t="s">
        <v>18</v>
      </c>
      <c r="R1" s="4" t="s">
        <v>5</v>
      </c>
      <c r="S1" s="4" t="s">
        <v>20</v>
      </c>
      <c r="T1" s="4"/>
      <c r="U1" s="2" t="s">
        <v>14</v>
      </c>
      <c r="V1" s="2" t="s">
        <v>17</v>
      </c>
      <c r="W1" s="4" t="s">
        <v>5</v>
      </c>
      <c r="X1" s="4" t="s">
        <v>20</v>
      </c>
      <c r="Y1" s="4"/>
      <c r="Z1" s="4" t="s">
        <v>13</v>
      </c>
      <c r="AA1" s="2" t="s">
        <v>6</v>
      </c>
      <c r="AB1" s="4" t="s">
        <v>8</v>
      </c>
      <c r="AC1" s="4" t="s">
        <v>20</v>
      </c>
      <c r="AD1" s="4"/>
      <c r="AE1" s="2" t="s">
        <v>14</v>
      </c>
      <c r="AF1" s="2" t="s">
        <v>7</v>
      </c>
      <c r="AG1" s="2" t="s">
        <v>8</v>
      </c>
      <c r="AH1" s="4" t="s">
        <v>20</v>
      </c>
    </row>
    <row r="2" spans="1:34" x14ac:dyDescent="0.2">
      <c r="A2" s="7" t="s">
        <v>0</v>
      </c>
      <c r="B2">
        <v>3.32</v>
      </c>
      <c r="C2">
        <v>4.09</v>
      </c>
      <c r="D2">
        <v>3.43</v>
      </c>
      <c r="F2" s="3">
        <f>D2/D6</f>
        <v>0.39699074074074076</v>
      </c>
      <c r="G2" s="1">
        <f>(C7*F2)</f>
        <v>2.9297916666666666</v>
      </c>
      <c r="H2" s="1">
        <f>(D2-G2)</f>
        <v>0.50020833333333359</v>
      </c>
      <c r="I2" s="1">
        <f>C2-G2</f>
        <v>1.1602083333333333</v>
      </c>
      <c r="J2" s="1"/>
      <c r="K2" s="3">
        <f>C2/C6</f>
        <v>0.41023069207622864</v>
      </c>
      <c r="L2" s="1">
        <f>(C7*K2)</f>
        <v>3.0275025075225672</v>
      </c>
      <c r="M2" s="1">
        <f>D2-L2</f>
        <v>0.40249749247743294</v>
      </c>
      <c r="N2" s="1">
        <f>(C2-L2)</f>
        <v>1.0624974924774326</v>
      </c>
      <c r="O2" s="1"/>
      <c r="P2" s="3">
        <f>D2/D6</f>
        <v>0.39699074074074076</v>
      </c>
      <c r="Q2" s="1">
        <f>B7*P2</f>
        <v>2.0564120370370369</v>
      </c>
      <c r="R2" s="1">
        <f>D2-Q2</f>
        <v>1.3735879629629633</v>
      </c>
      <c r="S2" s="1">
        <f>B2-Q2</f>
        <v>1.2635879629629629</v>
      </c>
      <c r="T2" s="1"/>
      <c r="U2" s="3">
        <f>B2/B6</f>
        <v>0.38425925925925919</v>
      </c>
      <c r="V2" s="1">
        <f>B7*U2</f>
        <v>1.9904629629629624</v>
      </c>
      <c r="W2" s="1">
        <f>D2-V2</f>
        <v>1.4395370370370377</v>
      </c>
      <c r="X2" s="1">
        <f>B2-V2</f>
        <v>1.3295370370370374</v>
      </c>
      <c r="Y2" s="1"/>
      <c r="Z2" s="3">
        <f>D2/D6</f>
        <v>0.39699074074074076</v>
      </c>
      <c r="AA2" s="1">
        <f>B8*Z2</f>
        <v>0.68679398148148152</v>
      </c>
      <c r="AB2" s="1">
        <f>D2-AA2</f>
        <v>2.7432060185185185</v>
      </c>
      <c r="AC2" s="1">
        <f>B2-AA2</f>
        <v>2.6332060185185182</v>
      </c>
      <c r="AD2" s="1"/>
      <c r="AE2" s="3">
        <f>B2/B6</f>
        <v>0.38425925925925919</v>
      </c>
      <c r="AF2" s="1">
        <f>B8*AE2</f>
        <v>0.66476851851851837</v>
      </c>
      <c r="AG2" s="1">
        <f>D2-AF2</f>
        <v>2.7652314814814818</v>
      </c>
      <c r="AH2" s="1">
        <f>B2-AF2</f>
        <v>2.6552314814814815</v>
      </c>
    </row>
    <row r="3" spans="1:34" x14ac:dyDescent="0.2">
      <c r="A3" s="7" t="s">
        <v>1</v>
      </c>
      <c r="B3">
        <v>2.52</v>
      </c>
      <c r="C3" s="1">
        <v>3.04</v>
      </c>
      <c r="D3">
        <v>2.93</v>
      </c>
      <c r="F3" s="3">
        <f>D3/D6</f>
        <v>0.33912037037037035</v>
      </c>
      <c r="G3" s="1">
        <f>(C7*F3)</f>
        <v>2.5027083333333331</v>
      </c>
      <c r="H3" s="1">
        <f t="shared" ref="H3:H6" si="0">(D3-G3)</f>
        <v>0.42729166666666707</v>
      </c>
      <c r="I3" s="1">
        <f t="shared" ref="I3:I6" si="1">C3-G3</f>
        <v>0.53729166666666694</v>
      </c>
      <c r="J3" s="1"/>
      <c r="K3" s="3">
        <f>C3/C6</f>
        <v>0.3049147442326981</v>
      </c>
      <c r="L3" s="1">
        <f>(C7*K3)</f>
        <v>2.2502708124373121</v>
      </c>
      <c r="M3" s="1">
        <f t="shared" ref="M3:M6" si="2">D3-L3</f>
        <v>0.67972918756268808</v>
      </c>
      <c r="N3" s="1">
        <f t="shared" ref="N3:N6" si="3">(C3-L3)</f>
        <v>0.78972918756268795</v>
      </c>
      <c r="O3" s="1"/>
      <c r="P3" s="3">
        <f>D3/D6</f>
        <v>0.33912037037037035</v>
      </c>
      <c r="Q3" s="1">
        <f>B7*P3</f>
        <v>1.7566435185185183</v>
      </c>
      <c r="R3" s="1">
        <f t="shared" ref="R3:R6" si="4">D3-Q3</f>
        <v>1.1733564814814819</v>
      </c>
      <c r="S3" s="1">
        <f t="shared" ref="S3:S6" si="5">B3-Q3</f>
        <v>0.76335648148148172</v>
      </c>
      <c r="T3" s="1"/>
      <c r="U3" s="3">
        <f>B3/B6</f>
        <v>0.29166666666666663</v>
      </c>
      <c r="V3" s="1">
        <f>B7*U3</f>
        <v>1.510833333333333</v>
      </c>
      <c r="W3" s="1">
        <f t="shared" ref="W3:W6" si="6">D3-V3</f>
        <v>1.4191666666666671</v>
      </c>
      <c r="X3" s="1">
        <f t="shared" ref="X3:X6" si="7">B3-V3</f>
        <v>1.009166666666667</v>
      </c>
      <c r="Z3" s="3">
        <f>D3/D6</f>
        <v>0.33912037037037035</v>
      </c>
      <c r="AA3" s="1">
        <f>B8*Z3</f>
        <v>0.58667824074074071</v>
      </c>
      <c r="AB3" s="1">
        <f t="shared" ref="AB3:AB6" si="8">D3-AA3</f>
        <v>2.3433217592592595</v>
      </c>
      <c r="AC3" s="1">
        <f t="shared" ref="AC3:AC6" si="9">B3-AA3</f>
        <v>1.9333217592592593</v>
      </c>
      <c r="AD3" s="1"/>
      <c r="AE3" s="3">
        <f>B3/B6</f>
        <v>0.29166666666666663</v>
      </c>
      <c r="AF3" s="1">
        <f>B8*AE3</f>
        <v>0.50458333333333327</v>
      </c>
      <c r="AG3" s="1">
        <f t="shared" ref="AG3:AG6" si="10">D3-AF3</f>
        <v>2.425416666666667</v>
      </c>
      <c r="AH3" s="1">
        <f t="shared" ref="AH3:AH6" si="11">B3-AF3</f>
        <v>2.0154166666666669</v>
      </c>
    </row>
    <row r="4" spans="1:34" x14ac:dyDescent="0.2">
      <c r="A4" s="7" t="s">
        <v>2</v>
      </c>
      <c r="B4">
        <v>1.0900000000000001</v>
      </c>
      <c r="C4">
        <v>0.64</v>
      </c>
      <c r="D4">
        <v>0.18</v>
      </c>
      <c r="F4" s="3">
        <f>D4/D6</f>
        <v>2.0833333333333332E-2</v>
      </c>
      <c r="G4" s="1">
        <f>(C7*F4)</f>
        <v>0.15375</v>
      </c>
      <c r="H4" s="1">
        <f t="shared" si="0"/>
        <v>2.6249999999999996E-2</v>
      </c>
      <c r="I4" s="1">
        <f t="shared" si="1"/>
        <v>0.48625000000000002</v>
      </c>
      <c r="J4" s="1"/>
      <c r="K4" s="3">
        <f>C4/C6</f>
        <v>6.4192577733199599E-2</v>
      </c>
      <c r="L4" s="1">
        <f>(C7*K4)</f>
        <v>0.47374122367101301</v>
      </c>
      <c r="M4" s="5">
        <f t="shared" si="2"/>
        <v>-0.29374122367101302</v>
      </c>
      <c r="N4" s="1">
        <f t="shared" si="3"/>
        <v>0.166258776328987</v>
      </c>
      <c r="O4" s="5"/>
      <c r="P4" s="3">
        <f>D4/D6</f>
        <v>2.0833333333333332E-2</v>
      </c>
      <c r="Q4" s="1">
        <f>B7*P4</f>
        <v>0.10791666666666666</v>
      </c>
      <c r="R4" s="1">
        <f t="shared" si="4"/>
        <v>7.2083333333333333E-2</v>
      </c>
      <c r="S4" s="1">
        <f t="shared" si="5"/>
        <v>0.98208333333333342</v>
      </c>
      <c r="T4" s="1"/>
      <c r="U4" s="3">
        <f>B4/B6</f>
        <v>0.12615740740740741</v>
      </c>
      <c r="V4" s="1">
        <f>B7*U4</f>
        <v>0.65349537037037031</v>
      </c>
      <c r="W4" s="5">
        <f t="shared" si="6"/>
        <v>-0.47349537037037032</v>
      </c>
      <c r="X4" s="1">
        <f t="shared" si="7"/>
        <v>0.43650462962962977</v>
      </c>
      <c r="Y4" s="6"/>
      <c r="Z4" s="3">
        <f>D4/D6</f>
        <v>2.0833333333333332E-2</v>
      </c>
      <c r="AA4" s="1">
        <f>B8*Z4</f>
        <v>3.6041666666666666E-2</v>
      </c>
      <c r="AB4" s="1">
        <f t="shared" si="8"/>
        <v>0.14395833333333333</v>
      </c>
      <c r="AC4" s="1">
        <f t="shared" si="9"/>
        <v>1.0539583333333333</v>
      </c>
      <c r="AD4" s="1"/>
      <c r="AE4" s="3">
        <f>B4/B6</f>
        <v>0.12615740740740741</v>
      </c>
      <c r="AF4" s="1">
        <f>B8*AE4</f>
        <v>0.21825231481481483</v>
      </c>
      <c r="AG4" s="5">
        <f t="shared" si="10"/>
        <v>-3.8252314814814836E-2</v>
      </c>
      <c r="AH4" s="1">
        <f t="shared" si="11"/>
        <v>0.87174768518518531</v>
      </c>
    </row>
    <row r="5" spans="1:34" x14ac:dyDescent="0.2">
      <c r="A5" s="7" t="s">
        <v>3</v>
      </c>
      <c r="B5">
        <v>1.71</v>
      </c>
      <c r="C5" s="1">
        <v>2.2000000000000002</v>
      </c>
      <c r="D5" s="1">
        <v>2.1</v>
      </c>
      <c r="F5" s="3">
        <f>D5/D6</f>
        <v>0.24305555555555555</v>
      </c>
      <c r="G5" s="1">
        <f>(C7*F5)</f>
        <v>1.79375</v>
      </c>
      <c r="H5" s="1">
        <f t="shared" si="0"/>
        <v>0.30625000000000013</v>
      </c>
      <c r="I5" s="1">
        <f t="shared" si="1"/>
        <v>0.40625000000000022</v>
      </c>
      <c r="J5" s="1"/>
      <c r="K5" s="3">
        <f>C5/C6</f>
        <v>0.22066198595787362</v>
      </c>
      <c r="L5" s="1">
        <f>(C7*K5)</f>
        <v>1.6284854563691074</v>
      </c>
      <c r="M5" s="1">
        <f t="shared" si="2"/>
        <v>0.47151454363089274</v>
      </c>
      <c r="N5" s="1">
        <f t="shared" si="3"/>
        <v>0.57151454363089282</v>
      </c>
      <c r="O5" s="1"/>
      <c r="P5" s="3">
        <f>D5/D6</f>
        <v>0.24305555555555555</v>
      </c>
      <c r="Q5" s="1">
        <f>B7*P5</f>
        <v>1.2590277777777776</v>
      </c>
      <c r="R5" s="1">
        <f t="shared" si="4"/>
        <v>0.84097222222222245</v>
      </c>
      <c r="S5" s="1">
        <f t="shared" si="5"/>
        <v>0.45097222222222233</v>
      </c>
      <c r="T5" s="1"/>
      <c r="U5" s="3">
        <f>B5/B6</f>
        <v>0.19791666666666666</v>
      </c>
      <c r="V5" s="1">
        <f>B7*U5</f>
        <v>1.0252083333333333</v>
      </c>
      <c r="W5" s="1">
        <f t="shared" si="6"/>
        <v>1.0747916666666668</v>
      </c>
      <c r="X5" s="1">
        <f t="shared" si="7"/>
        <v>0.68479166666666669</v>
      </c>
      <c r="Z5" s="3">
        <f>D5/D6</f>
        <v>0.24305555555555555</v>
      </c>
      <c r="AA5" s="1">
        <f>B8*Z5</f>
        <v>0.42048611111111112</v>
      </c>
      <c r="AB5" s="1">
        <f t="shared" si="8"/>
        <v>1.679513888888889</v>
      </c>
      <c r="AC5" s="1">
        <f t="shared" si="9"/>
        <v>1.2895138888888888</v>
      </c>
      <c r="AD5" s="1"/>
      <c r="AE5" s="3">
        <f>B5/B6</f>
        <v>0.19791666666666666</v>
      </c>
      <c r="AF5" s="1">
        <f>B8*AE5</f>
        <v>0.34239583333333329</v>
      </c>
      <c r="AG5" s="1">
        <f t="shared" si="10"/>
        <v>1.7576041666666669</v>
      </c>
      <c r="AH5" s="1">
        <f t="shared" si="11"/>
        <v>1.3676041666666667</v>
      </c>
    </row>
    <row r="6" spans="1:34" x14ac:dyDescent="0.2">
      <c r="A6" s="7" t="s">
        <v>4</v>
      </c>
      <c r="B6">
        <v>8.64</v>
      </c>
      <c r="C6">
        <v>9.9700000000000006</v>
      </c>
      <c r="D6">
        <v>8.64</v>
      </c>
      <c r="F6" s="3">
        <f>SUM(F2:F5)</f>
        <v>1</v>
      </c>
      <c r="G6" s="1">
        <f>SUM(G2:G5)</f>
        <v>7.379999999999999</v>
      </c>
      <c r="H6" s="1">
        <f t="shared" si="0"/>
        <v>1.2600000000000016</v>
      </c>
      <c r="I6" s="1">
        <f t="shared" si="1"/>
        <v>2.5900000000000016</v>
      </c>
      <c r="J6" s="1"/>
      <c r="K6" s="3">
        <f>SUM(K2:K5)</f>
        <v>1</v>
      </c>
      <c r="L6" s="1">
        <f>SUM(L2:L5)</f>
        <v>7.379999999999999</v>
      </c>
      <c r="M6" s="1">
        <f t="shared" si="2"/>
        <v>1.2600000000000016</v>
      </c>
      <c r="N6" s="1">
        <f t="shared" si="3"/>
        <v>2.5900000000000016</v>
      </c>
      <c r="O6" s="1"/>
      <c r="P6" s="3">
        <f>SUM(P2:P5)</f>
        <v>1</v>
      </c>
      <c r="Q6" s="1">
        <f>B7*P6</f>
        <v>5.18</v>
      </c>
      <c r="R6" s="1">
        <f t="shared" si="4"/>
        <v>3.4600000000000009</v>
      </c>
      <c r="S6" s="1">
        <f t="shared" si="5"/>
        <v>3.4600000000000009</v>
      </c>
      <c r="T6" s="1"/>
      <c r="U6" s="3">
        <f>SUM(U2:U5)</f>
        <v>0.99999999999999989</v>
      </c>
      <c r="V6" s="1">
        <f>SUM(V2:V5)</f>
        <v>5.18</v>
      </c>
      <c r="W6" s="1">
        <f t="shared" si="6"/>
        <v>3.4600000000000009</v>
      </c>
      <c r="X6" s="1">
        <f t="shared" si="7"/>
        <v>3.4600000000000009</v>
      </c>
      <c r="Z6" s="3">
        <f>SUM(Z2:Z5)</f>
        <v>1</v>
      </c>
      <c r="AA6" s="1">
        <f>SUM(AA2:AA5)</f>
        <v>1.7300000000000002</v>
      </c>
      <c r="AB6" s="1">
        <f t="shared" si="8"/>
        <v>6.91</v>
      </c>
      <c r="AC6" s="1">
        <f t="shared" si="9"/>
        <v>6.91</v>
      </c>
      <c r="AD6" s="1"/>
      <c r="AE6" s="3">
        <f>SUM(AE2:AE5)</f>
        <v>0.99999999999999989</v>
      </c>
      <c r="AF6" s="1">
        <f>SUM(AF2:AF5)</f>
        <v>1.7299999999999995</v>
      </c>
      <c r="AG6" s="1">
        <f t="shared" si="10"/>
        <v>6.910000000000001</v>
      </c>
      <c r="AH6" s="1">
        <f t="shared" si="11"/>
        <v>6.910000000000001</v>
      </c>
    </row>
    <row r="7" spans="1:34" ht="51" x14ac:dyDescent="0.2">
      <c r="A7" s="9" t="s">
        <v>22</v>
      </c>
      <c r="B7" s="7">
        <v>5.18</v>
      </c>
      <c r="C7" s="7">
        <v>7.38</v>
      </c>
    </row>
    <row r="8" spans="1:34" ht="34" x14ac:dyDescent="0.2">
      <c r="A8" s="9" t="s">
        <v>21</v>
      </c>
      <c r="B8" s="7">
        <v>1.73</v>
      </c>
      <c r="C8" s="7"/>
    </row>
    <row r="9" spans="1:34" x14ac:dyDescent="0.2">
      <c r="A9" s="9"/>
      <c r="B9" s="7"/>
      <c r="C9" s="7"/>
    </row>
    <row r="10" spans="1:34" x14ac:dyDescent="0.2">
      <c r="A10" s="8" t="s">
        <v>23</v>
      </c>
    </row>
    <row r="12" spans="1:34" ht="179" customHeight="1" x14ac:dyDescent="0.2">
      <c r="A12" s="2"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36EF-A79A-4C46-BFD5-D0C0325264B3}">
  <dimension ref="A1:D8"/>
  <sheetViews>
    <sheetView workbookViewId="0">
      <selection sqref="A1:D7"/>
    </sheetView>
  </sheetViews>
  <sheetFormatPr baseColWidth="10" defaultRowHeight="16" x14ac:dyDescent="0.2"/>
  <cols>
    <col min="1" max="1" width="18" customWidth="1"/>
  </cols>
  <sheetData>
    <row r="1" spans="1:4" x14ac:dyDescent="0.2">
      <c r="B1" s="7">
        <v>1990</v>
      </c>
      <c r="C1" s="7">
        <v>2005</v>
      </c>
      <c r="D1" s="7">
        <v>2018</v>
      </c>
    </row>
    <row r="2" spans="1:4" x14ac:dyDescent="0.2">
      <c r="A2" s="7" t="s">
        <v>24</v>
      </c>
      <c r="B2" s="3">
        <v>0.38</v>
      </c>
      <c r="C2" s="3">
        <v>0.41</v>
      </c>
      <c r="D2" s="3">
        <v>0.4</v>
      </c>
    </row>
    <row r="3" spans="1:4" x14ac:dyDescent="0.2">
      <c r="A3" s="7" t="s">
        <v>25</v>
      </c>
      <c r="B3" s="3">
        <v>0.28999999999999998</v>
      </c>
      <c r="C3" s="3">
        <v>0.3</v>
      </c>
      <c r="D3" s="3">
        <v>0.34</v>
      </c>
    </row>
    <row r="4" spans="1:4" x14ac:dyDescent="0.2">
      <c r="A4" s="7" t="s">
        <v>26</v>
      </c>
      <c r="B4" s="3">
        <v>0.13</v>
      </c>
      <c r="C4" s="3">
        <v>0.06</v>
      </c>
      <c r="D4" s="3">
        <v>0.02</v>
      </c>
    </row>
    <row r="5" spans="1:4" x14ac:dyDescent="0.2">
      <c r="A5" s="7" t="s">
        <v>27</v>
      </c>
      <c r="B5" s="3">
        <v>0.14000000000000001</v>
      </c>
      <c r="C5" s="3">
        <v>0.13</v>
      </c>
      <c r="D5" s="3">
        <v>0.16</v>
      </c>
    </row>
    <row r="6" spans="1:4" x14ac:dyDescent="0.2">
      <c r="A6" s="7" t="s">
        <v>28</v>
      </c>
      <c r="B6" s="3">
        <v>0.02</v>
      </c>
      <c r="C6" s="3">
        <v>0.06</v>
      </c>
      <c r="D6" s="3">
        <v>0.06</v>
      </c>
    </row>
    <row r="7" spans="1:4" x14ac:dyDescent="0.2">
      <c r="A7" s="7" t="s">
        <v>29</v>
      </c>
      <c r="B7" s="3">
        <v>0.03</v>
      </c>
      <c r="C7" s="3">
        <v>0.03</v>
      </c>
      <c r="D7" s="3">
        <v>0.02</v>
      </c>
    </row>
    <row r="8" spans="1:4" x14ac:dyDescent="0.2">
      <c r="A8" s="7"/>
      <c r="B8" s="3"/>
      <c r="C8" s="3"/>
      <c r="D8"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Science &amp; Data</Subcommittee_x0020_or_x0020_Climate_x0020_Council>
    <Categories0 xmlns="9a4e92bc-da32-48c0-ad27-bd0e0a64a5d1">Reports</Categories0>
    <_dlc_DocId xmlns="6b8c8877-4f2b-4684-9e8f-d93efdb3ce36">XZ5MDUCQQUAD-1681286903-82</_dlc_DocId>
    <_dlc_DocIdUrl xmlns="6b8c8877-4f2b-4684-9e8f-d93efdb3ce36">
      <Url>https://outside.vermont.gov/agency/anr/climatecouncil/_layouts/15/DocIdRedir.aspx?ID=XZ5MDUCQQUAD-1681286903-82</Url>
      <Description>XZ5MDUCQQUAD-1681286903-82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80C1F0-1B0C-40E3-84A6-7991FEECE5A5}"/>
</file>

<file path=customXml/itemProps2.xml><?xml version="1.0" encoding="utf-8"?>
<ds:datastoreItem xmlns:ds="http://schemas.openxmlformats.org/officeDocument/2006/customXml" ds:itemID="{B09F108B-12DE-4DE9-92C5-6A7A1E90B7FD}"/>
</file>

<file path=customXml/itemProps3.xml><?xml version="1.0" encoding="utf-8"?>
<ds:datastoreItem xmlns:ds="http://schemas.openxmlformats.org/officeDocument/2006/customXml" ds:itemID="{CF7AF16B-6655-4325-900B-A052313614DE}"/>
</file>

<file path=customXml/itemProps4.xml><?xml version="1.0" encoding="utf-8"?>
<ds:datastoreItem xmlns:ds="http://schemas.openxmlformats.org/officeDocument/2006/customXml" ds:itemID="{485CE096-D401-4F02-94D7-17B6CC98D1D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Share of Emissions by Sector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jduval@eanvt.org</dc:creator>
  <cp:lastModifiedBy>jduval@eanvt.org</cp:lastModifiedBy>
  <dcterms:created xsi:type="dcterms:W3CDTF">2021-03-12T01:03:54Z</dcterms:created>
  <dcterms:modified xsi:type="dcterms:W3CDTF">2021-08-16T17:39:33Z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6c7ac7ce-8de8-41f0-8680-c06be9475466</vt:lpwstr>
  </property>
</Properties>
</file>