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020" activeTab="0"/>
  </bookViews>
  <sheets>
    <sheet name="Form" sheetId="1" r:id="rId1"/>
    <sheet name="Data" sheetId="2" state="hidden" r:id="rId2"/>
    <sheet name="Import" sheetId="3" r:id="rId3"/>
  </sheets>
  <definedNames>
    <definedName name="AdditionalDescriptionList">'Data'!$H$8:$H$9</definedName>
    <definedName name="AdmixtureData">'Data'!$L$2:$N$14</definedName>
    <definedName name="AdmixtureList">'Data'!$L$2:$L$15</definedName>
    <definedName name="AirEntrainmentData">'Data'!$A$213:$B$216</definedName>
    <definedName name="ApprovedByList">'Data'!$J$2:$J$3</definedName>
    <definedName name="BlendedCementData">'Data'!$A$49:$B$51</definedName>
    <definedName name="BlendedCementList">'Data'!$A$49:$A$51</definedName>
    <definedName name="bList">'Data'!$A$213:$A$216</definedName>
    <definedName name="CementData">'Data'!$A$6:$B$17</definedName>
    <definedName name="CementIIIData">'Data'!$A$18:$B$21</definedName>
    <definedName name="CementIIIList">'Data'!$A$18:$A$21</definedName>
    <definedName name="CementList">'Data'!$A$6:$A$17</definedName>
    <definedName name="CementSlagData">'Data'!$A$52:$B$54</definedName>
    <definedName name="CementSlagList">'Data'!$A$52:$A$54</definedName>
    <definedName name="cList">'Data'!$A$217:$A$220</definedName>
    <definedName name="CoarseAgg" localSheetId="2">#REF!</definedName>
    <definedName name="CoarseAggAData">'Data'!$A$91:$B$130</definedName>
    <definedName name="CoarseAggAList">'Data'!$A$91:$A$130</definedName>
    <definedName name="CoarseAggBData">'Data'!$A$131:$B$169</definedName>
    <definedName name="CoarseAggBList">'Data'!$A$131:$A$169</definedName>
    <definedName name="CoarseAggCData">'Data'!$A$170:$B$206</definedName>
    <definedName name="CoarseAggCList">'Data'!$A$170:$A$206</definedName>
    <definedName name="CoarseAggTypeData">#REF!</definedName>
    <definedName name="CoarseAggTypeList">#REF!</definedName>
    <definedName name="ConcreteClassData">'Data'!$O$2:$P$28</definedName>
    <definedName name="ConcreteClassList">'Data'!$O$2:$O$28</definedName>
    <definedName name="ConcreteData">'Data'!$A$314:$B$350</definedName>
    <definedName name="ConcreteList">'Data'!$A$314:$A$350</definedName>
    <definedName name="FineAggData">'Data'!$A$56:$B$90</definedName>
    <definedName name="FineAggList">'Data'!$A$56:$A$90</definedName>
    <definedName name="fList">'Data'!$A$221:$A$223</definedName>
    <definedName name="gList">'Data'!$A$224:$A$225</definedName>
    <definedName name="HighRangeWaterReducerData">'Data'!$A$226:$B$229</definedName>
    <definedName name="hList">'Data'!$A$226:$A$229</definedName>
    <definedName name="iList">'Data'!$A$230</definedName>
    <definedName name="jList">'Data'!$A$231:$A$232</definedName>
    <definedName name="lList">'Data'!$A$233:$A$237</definedName>
    <definedName name="lList2">'Data'!$A$233:$A$237</definedName>
    <definedName name="lList3">'Data'!$A$233:$A$237</definedName>
    <definedName name="NoList">'Data'!$G$14</definedName>
    <definedName name="PCADData">'Data'!$A$4:$B$313</definedName>
    <definedName name="PozzolanData">'Data'!$A$238:$B$249</definedName>
    <definedName name="PozzolanList">'Data'!$A$238:$A$249</definedName>
    <definedName name="PrecastPrestressedList">'Data'!$G$8:$G$9</definedName>
    <definedName name="_xlnm.Print_Area" localSheetId="0">'Form'!$A$1:$K$82</definedName>
    <definedName name="RetarderData">'Data'!$A$217:$B$220</definedName>
    <definedName name="SilicaFumeData">'Data'!$A$250:$B$252</definedName>
    <definedName name="SilicaFumeList">'Data'!$A$250:$A$252</definedName>
    <definedName name="SlagData">'Data'!$A$253:$B$257</definedName>
    <definedName name="SlagList">'Data'!$A$253:$A$257</definedName>
    <definedName name="TypeData">'Data'!$S$2:$T$7</definedName>
    <definedName name="TypeList">'Data'!$S$2:$S$7</definedName>
    <definedName name="UnitData">'Data'!$V$2:$W$5</definedName>
    <definedName name="UnitList">'Data'!$V$2:$V$5</definedName>
  </definedNames>
  <calcPr fullCalcOnLoad="1"/>
</workbook>
</file>

<file path=xl/comments1.xml><?xml version="1.0" encoding="utf-8"?>
<comments xmlns="http://schemas.openxmlformats.org/spreadsheetml/2006/main">
  <authors>
    <author>sgilbert</author>
  </authors>
  <commentList>
    <comment ref="C7" authorId="0">
      <text>
        <r>
          <rPr>
            <b/>
            <sz val="8"/>
            <rFont val="Tahoma"/>
            <family val="0"/>
          </rPr>
          <t>Select concrete class from drop down list.</t>
        </r>
      </text>
    </comment>
    <comment ref="I63" authorId="0">
      <text>
        <r>
          <rPr>
            <b/>
            <sz val="8"/>
            <rFont val="Tahoma"/>
            <family val="0"/>
          </rPr>
          <t>Select unit</t>
        </r>
        <r>
          <rPr>
            <sz val="8"/>
            <rFont val="Tahoma"/>
            <family val="0"/>
          </rPr>
          <t xml:space="preserve">
Class SCC</t>
        </r>
      </text>
    </comment>
    <comment ref="I66" authorId="0">
      <text>
        <r>
          <rPr>
            <b/>
            <sz val="8"/>
            <rFont val="Tahoma"/>
            <family val="0"/>
          </rPr>
          <t>Select unit</t>
        </r>
        <r>
          <rPr>
            <sz val="8"/>
            <rFont val="Tahoma"/>
            <family val="0"/>
          </rPr>
          <t xml:space="preserve">
Class SCC</t>
        </r>
      </text>
    </comment>
    <comment ref="I69" authorId="0">
      <text>
        <r>
          <rPr>
            <b/>
            <sz val="8"/>
            <rFont val="Tahoma"/>
            <family val="0"/>
          </rPr>
          <t>Select unit</t>
        </r>
        <r>
          <rPr>
            <sz val="8"/>
            <rFont val="Tahoma"/>
            <family val="0"/>
          </rPr>
          <t xml:space="preserve">
Class SCC</t>
        </r>
      </text>
    </comment>
    <comment ref="C8" authorId="0">
      <text>
        <r>
          <rPr>
            <b/>
            <sz val="8"/>
            <rFont val="Tahoma"/>
            <family val="0"/>
          </rPr>
          <t>Select additional description if required otherwise leave blank</t>
        </r>
      </text>
    </comment>
    <comment ref="C9" authorId="0">
      <text>
        <r>
          <rPr>
            <b/>
            <sz val="8"/>
            <rFont val="Tahoma"/>
            <family val="0"/>
          </rPr>
          <t>Select batch plant from drop down list.</t>
        </r>
      </text>
    </comment>
    <comment ref="C10" authorId="0">
      <text>
        <r>
          <rPr>
            <b/>
            <sz val="8"/>
            <rFont val="Tahoma"/>
            <family val="0"/>
          </rPr>
          <t>Enter designers name.</t>
        </r>
      </text>
    </comment>
    <comment ref="C11" authorId="0">
      <text>
        <r>
          <rPr>
            <b/>
            <sz val="8"/>
            <rFont val="Tahoma"/>
            <family val="0"/>
          </rPr>
          <t>Enter design strength.</t>
        </r>
      </text>
    </comment>
    <comment ref="C16" authorId="0">
      <text>
        <r>
          <rPr>
            <b/>
            <sz val="8"/>
            <rFont val="Tahoma"/>
            <family val="0"/>
          </rPr>
          <t>Select source from drop down list.</t>
        </r>
      </text>
    </comment>
    <comment ref="C22" authorId="0">
      <text>
        <r>
          <rPr>
            <b/>
            <sz val="8"/>
            <rFont val="Tahoma"/>
            <family val="0"/>
          </rPr>
          <t>Select source from drop down list.</t>
        </r>
      </text>
    </comment>
    <comment ref="C25" authorId="0">
      <text>
        <r>
          <rPr>
            <b/>
            <sz val="8"/>
            <rFont val="Tahoma"/>
            <family val="0"/>
          </rPr>
          <t>Select source from drop down list.</t>
        </r>
      </text>
    </comment>
    <comment ref="C28" authorId="0">
      <text>
        <r>
          <rPr>
            <b/>
            <sz val="8"/>
            <rFont val="Tahoma"/>
            <family val="0"/>
          </rPr>
          <t>Select source from drop down list.</t>
        </r>
      </text>
    </comment>
    <comment ref="C31" authorId="0">
      <text>
        <r>
          <rPr>
            <b/>
            <sz val="8"/>
            <rFont val="Tahoma"/>
            <family val="0"/>
          </rPr>
          <t>Select source from drop down list.</t>
        </r>
      </text>
    </comment>
    <comment ref="C34" authorId="0">
      <text>
        <r>
          <rPr>
            <b/>
            <sz val="8"/>
            <rFont val="Tahoma"/>
            <family val="0"/>
          </rPr>
          <t>Select source from drop down list.</t>
        </r>
      </text>
    </comment>
    <comment ref="C37" authorId="0">
      <text>
        <r>
          <rPr>
            <b/>
            <sz val="8"/>
            <rFont val="Tahoma"/>
            <family val="0"/>
          </rPr>
          <t>Select source from drop down list.</t>
        </r>
      </text>
    </comment>
    <comment ref="C42" authorId="0">
      <text>
        <r>
          <rPr>
            <b/>
            <sz val="8"/>
            <rFont val="Tahoma"/>
            <family val="0"/>
          </rPr>
          <t>Select source from drop down list.</t>
        </r>
      </text>
    </comment>
    <comment ref="C45" authorId="0">
      <text>
        <r>
          <rPr>
            <b/>
            <sz val="8"/>
            <rFont val="Tahoma"/>
            <family val="0"/>
          </rPr>
          <t>Select source from drop down list.</t>
        </r>
      </text>
    </comment>
    <comment ref="C48" authorId="0">
      <text>
        <r>
          <rPr>
            <b/>
            <sz val="8"/>
            <rFont val="Tahoma"/>
            <family val="0"/>
          </rPr>
          <t>Select source from drop down list.</t>
        </r>
      </text>
    </comment>
    <comment ref="C51" authorId="0">
      <text>
        <r>
          <rPr>
            <b/>
            <sz val="8"/>
            <rFont val="Tahoma"/>
            <family val="0"/>
          </rPr>
          <t>Select source from drop down list.</t>
        </r>
      </text>
    </comment>
    <comment ref="C54" authorId="0">
      <text>
        <r>
          <rPr>
            <b/>
            <sz val="8"/>
            <rFont val="Tahoma"/>
            <family val="0"/>
          </rPr>
          <t>Select source from drop down list.</t>
        </r>
      </text>
    </comment>
    <comment ref="C57" authorId="0">
      <text>
        <r>
          <rPr>
            <b/>
            <sz val="8"/>
            <rFont val="Tahoma"/>
            <family val="0"/>
          </rPr>
          <t>Select source from drop down list.</t>
        </r>
      </text>
    </comment>
    <comment ref="C60" authorId="0">
      <text>
        <r>
          <rPr>
            <b/>
            <sz val="8"/>
            <rFont val="Tahoma"/>
            <family val="0"/>
          </rPr>
          <t>Select source from drop down list.</t>
        </r>
      </text>
    </comment>
    <comment ref="A63" authorId="0">
      <text>
        <r>
          <rPr>
            <b/>
            <sz val="8"/>
            <rFont val="Tahoma"/>
            <family val="0"/>
          </rPr>
          <t>Select admixture from drop down list.</t>
        </r>
      </text>
    </comment>
    <comment ref="A66" authorId="0">
      <text>
        <r>
          <rPr>
            <b/>
            <sz val="8"/>
            <rFont val="Tahoma"/>
            <family val="0"/>
          </rPr>
          <t>Select admixture from drop down list.</t>
        </r>
      </text>
    </comment>
    <comment ref="A69" authorId="0">
      <text>
        <r>
          <rPr>
            <b/>
            <sz val="8"/>
            <rFont val="Tahoma"/>
            <family val="0"/>
          </rPr>
          <t>Select admixture from drop down list.</t>
        </r>
      </text>
    </comment>
    <comment ref="C64" authorId="0">
      <text>
        <r>
          <rPr>
            <b/>
            <sz val="8"/>
            <rFont val="Tahoma"/>
            <family val="0"/>
          </rPr>
          <t>Select source from drop down list after selecting admixture.</t>
        </r>
      </text>
    </comment>
    <comment ref="C67" authorId="0">
      <text>
        <r>
          <rPr>
            <b/>
            <sz val="8"/>
            <rFont val="Tahoma"/>
            <family val="0"/>
          </rPr>
          <t>Select source from drop down list after selecting admixture.</t>
        </r>
      </text>
    </comment>
    <comment ref="C70" authorId="0">
      <text>
        <r>
          <rPr>
            <b/>
            <sz val="8"/>
            <rFont val="Tahoma"/>
            <family val="0"/>
          </rPr>
          <t>Select source from drop down list after selecting admixture.</t>
        </r>
      </text>
    </comment>
    <comment ref="C19" authorId="0">
      <text>
        <r>
          <rPr>
            <b/>
            <sz val="8"/>
            <rFont val="Tahoma"/>
            <family val="0"/>
          </rPr>
          <t>Select source from drop down list.</t>
        </r>
      </text>
    </comment>
  </commentList>
</comments>
</file>

<file path=xl/sharedStrings.xml><?xml version="1.0" encoding="utf-8"?>
<sst xmlns="http://schemas.openxmlformats.org/spreadsheetml/2006/main" count="2090" uniqueCount="500">
  <si>
    <t>PRODR_SUPP_CD</t>
  </si>
  <si>
    <t>PRODR_SUPP_NM</t>
  </si>
  <si>
    <t>PRODR_SUPP_T</t>
  </si>
  <si>
    <t>ACTVTY_STAT_T</t>
  </si>
  <si>
    <t>MATL_CD</t>
  </si>
  <si>
    <t>NEWCEM LAFARGE SLAG - BALTIMORE, MD</t>
  </si>
  <si>
    <t>725.03(a)</t>
  </si>
  <si>
    <t>725.03(c)</t>
  </si>
  <si>
    <t>Concrete class:</t>
  </si>
  <si>
    <t>Ready Mix Supplier:</t>
  </si>
  <si>
    <t>Source:</t>
  </si>
  <si>
    <t>725.03(b)</t>
  </si>
  <si>
    <t>725.02(b)</t>
  </si>
  <si>
    <t>704.02A</t>
  </si>
  <si>
    <t>3/4"</t>
  </si>
  <si>
    <t>NADEAU PIT - JOHNSON, VT</t>
  </si>
  <si>
    <t>WHITCOMB PIT - WINOOSKI, VT</t>
  </si>
  <si>
    <t>704.02B</t>
  </si>
  <si>
    <t>704.02C</t>
  </si>
  <si>
    <t>725.02(c)</t>
  </si>
  <si>
    <t>725.02(f)</t>
  </si>
  <si>
    <t>725.02(g)</t>
  </si>
  <si>
    <t>725.02(h)</t>
  </si>
  <si>
    <t>725.02(j)</t>
  </si>
  <si>
    <t>Matl_Cd</t>
  </si>
  <si>
    <t>Agg</t>
  </si>
  <si>
    <t>3/8"</t>
  </si>
  <si>
    <t>1/2"</t>
  </si>
  <si>
    <t>User_Id</t>
  </si>
  <si>
    <t>jwild</t>
  </si>
  <si>
    <t>MATL_FULL_NM</t>
  </si>
  <si>
    <t>Air-entraining admixtures</t>
  </si>
  <si>
    <t>Retarding admixtures</t>
  </si>
  <si>
    <t>Latex admixture</t>
  </si>
  <si>
    <t>Silicone admixture</t>
  </si>
  <si>
    <t>Water reducing and retarding admixture</t>
  </si>
  <si>
    <t>High-range water reducing admixture</t>
  </si>
  <si>
    <t xml:space="preserve">High-range water reducer and retarder </t>
  </si>
  <si>
    <t>Accelerating admixture</t>
  </si>
  <si>
    <t>Water reducing + accelerating admixture</t>
  </si>
  <si>
    <t>725.02(d)</t>
  </si>
  <si>
    <t>725.02(e)</t>
  </si>
  <si>
    <t>725.02(i)</t>
  </si>
  <si>
    <t>725.02(k)</t>
  </si>
  <si>
    <t>STATE OF VERMONT</t>
  </si>
  <si>
    <t>AGENCY OF TRANSPORTATION</t>
  </si>
  <si>
    <t>MATERIAL AND RESEARCH SECTION - STRUCTURAL CONCRETE UNIT</t>
  </si>
  <si>
    <t>STRUCTURAL CONCRETE MIX DESIGN SUBMISSION</t>
  </si>
  <si>
    <t>PSI</t>
  </si>
  <si>
    <t>Cement:</t>
  </si>
  <si>
    <t>Silica Fume:</t>
  </si>
  <si>
    <t>Water</t>
  </si>
  <si>
    <t>Fine Aggregate:</t>
  </si>
  <si>
    <t>Air Entrainment Admixture</t>
  </si>
  <si>
    <t>Retarder Admixture:</t>
  </si>
  <si>
    <t>cf</t>
  </si>
  <si>
    <t>lb</t>
  </si>
  <si>
    <t>Specific Gravity</t>
  </si>
  <si>
    <t>Absorption</t>
  </si>
  <si>
    <t>oz/cy</t>
  </si>
  <si>
    <t>Maximum Water/Cementitious Ratio</t>
  </si>
  <si>
    <t>TOTAL</t>
  </si>
  <si>
    <t>gals</t>
  </si>
  <si>
    <t>Low Cement</t>
  </si>
  <si>
    <t>Low Shrink</t>
  </si>
  <si>
    <t>Low Cement/Low Shrink</t>
  </si>
  <si>
    <t>Rheocell</t>
  </si>
  <si>
    <t>Mix Design #</t>
  </si>
  <si>
    <t>Agency Use Only</t>
  </si>
  <si>
    <t>Notes:</t>
  </si>
  <si>
    <t>AG-GUI-01148</t>
  </si>
  <si>
    <t>GUILDHALL SAND &amp; GRAVEL - GUILDHALL, VT</t>
  </si>
  <si>
    <t>AGG</t>
  </si>
  <si>
    <t>A</t>
  </si>
  <si>
    <t>HOLCIM - JOLIETTE, QUEBEC</t>
  </si>
  <si>
    <t>PCCM</t>
  </si>
  <si>
    <t>HOLCIM US - CATSKILL, NY</t>
  </si>
  <si>
    <t>AD-WRG-00010</t>
  </si>
  <si>
    <t>PCAD</t>
  </si>
  <si>
    <t>PC-AKC-02211</t>
  </si>
  <si>
    <t>AKCANSA/TURKISH II/CANAKKALE - GLENS FALLS, NY</t>
  </si>
  <si>
    <t>PC-ALL-02844</t>
  </si>
  <si>
    <t>ALLCEM-LEHIGH NORTHEAST CO SLAG - GLENSFALLS, NY</t>
  </si>
  <si>
    <t>PC-BRA-02841</t>
  </si>
  <si>
    <t>PC-CIM-02202</t>
  </si>
  <si>
    <t>CIMENT QUEBEC - ST BASILE, QUEBEC</t>
  </si>
  <si>
    <t>PC-CIM-13119</t>
  </si>
  <si>
    <t>CIMENT QUEBEC BLENDED - ST BASILE, QUEBEC</t>
  </si>
  <si>
    <t>PC-DRA-02213</t>
  </si>
  <si>
    <t>DRAGON CEMENT PRODUCT CO - THOMASTON, ME</t>
  </si>
  <si>
    <t>PC-GLE-02209</t>
  </si>
  <si>
    <t>GLENS FALLS LEHIGH CEMEX - GLENS FALLS, NY</t>
  </si>
  <si>
    <t>PC-HEA-00600</t>
  </si>
  <si>
    <t>HEADWATERS RESOURCES - CAYUGA - LANSING, NY</t>
  </si>
  <si>
    <t>PC-HEA-00601</t>
  </si>
  <si>
    <t>HEADWATERS RESOURCES - EAST LAKE, OH</t>
  </si>
  <si>
    <t>PC-HEA-02839</t>
  </si>
  <si>
    <t>HEADWATERS RESOURCES - FLY ASH TYPE F - BAY CITY</t>
  </si>
  <si>
    <t>PC-HEA-02843</t>
  </si>
  <si>
    <t>HEADWATERS RESOURCES - SAMMIS</t>
  </si>
  <si>
    <t>PC-LAF-02842</t>
  </si>
  <si>
    <t>LAFARGE - FLY ASH TYPE F</t>
  </si>
  <si>
    <t>PC-LAF-02222</t>
  </si>
  <si>
    <t>LAFARGE - FTMARTIN FLY ASH - MAIDSVILLE, WV</t>
  </si>
  <si>
    <t>PC-LAF-00595</t>
  </si>
  <si>
    <t>LAFARGE - NEWCEM SLAG - BALT, MD</t>
  </si>
  <si>
    <t>PC-LAF-02217</t>
  </si>
  <si>
    <t>LAFARGE - TERCEM - MONTREAL, EAST PLANT</t>
  </si>
  <si>
    <t>PC-LAF-02212</t>
  </si>
  <si>
    <t>LAFARGE BLENDED - ST CONSTANT, QUEBEC</t>
  </si>
  <si>
    <t>PC-LAF-02206</t>
  </si>
  <si>
    <t>LAFARGE CANADA - ST CONSTANT, QUEBEC</t>
  </si>
  <si>
    <t>PC-LAF-02201</t>
  </si>
  <si>
    <t>LAFARGE NA - RAVENA, NY</t>
  </si>
  <si>
    <t>PC-LAF-00597</t>
  </si>
  <si>
    <t>LAFARGE-HATFIELD POWER ST FLY ASH - MASON, PA</t>
  </si>
  <si>
    <t>PC-LEH-02225</t>
  </si>
  <si>
    <t>LEHIGH NORTHEAST CEMENT CO - CATSKILL, NY</t>
  </si>
  <si>
    <t>PC-LEH-02224</t>
  </si>
  <si>
    <t>LEHIGH NORTHEAST CEMENT CO - GLENSFALLS, NY</t>
  </si>
  <si>
    <t>PC-NEW-00595</t>
  </si>
  <si>
    <t>PC-STL-02207</t>
  </si>
  <si>
    <t>ST LAWRENCE - CATSKILL, NY</t>
  </si>
  <si>
    <t>PC-STL-00599</t>
  </si>
  <si>
    <t>ST LAWRENCE - FLY ASH - ST LAWRENCE, QUEBEC</t>
  </si>
  <si>
    <t>PC-STL-02204</t>
  </si>
  <si>
    <t>ST LAWRENCE - JOLIETTE, QUEBEC</t>
  </si>
  <si>
    <t>PC-LEH-00001</t>
  </si>
  <si>
    <t>LEHIGH NORTHEAST CEMENT CO - CEMENTON, NY</t>
  </si>
  <si>
    <t>AG-CAL-01007</t>
  </si>
  <si>
    <t>CALKINS PIT - COVENTRY, VT</t>
  </si>
  <si>
    <t>AG-CAL-01008</t>
  </si>
  <si>
    <t>CALKINS PIT - LYNDONVILLE, VT</t>
  </si>
  <si>
    <t>AG-COL-01188</t>
  </si>
  <si>
    <t>COLD RIVER MATERIALS PIT - N WALPOLE, NH</t>
  </si>
  <si>
    <t>AG-DAI-01208</t>
  </si>
  <si>
    <t>AG-DAI-01015</t>
  </si>
  <si>
    <t>DAILEY, WE PIT - MANCHESTER, VT</t>
  </si>
  <si>
    <t>AG-DAI-01016</t>
  </si>
  <si>
    <t>DAILEY, WE PIT - S SHAFTSBURY, VT</t>
  </si>
  <si>
    <t>AG-DAI-01075</t>
  </si>
  <si>
    <t>DAILEY, WE PIT - SEARSBURG, VT</t>
  </si>
  <si>
    <t>AG-FEN-01019</t>
  </si>
  <si>
    <t>FENOFF PIT - ST JOHNSBURY, VT</t>
  </si>
  <si>
    <t>AG-HAR-08041</t>
  </si>
  <si>
    <t>HARRISON PIT - BERKSHIRE, VT</t>
  </si>
  <si>
    <t>AG-HIN-01027</t>
  </si>
  <si>
    <t>HINESBURG SAND &amp; GRAVEL - HINESBURG, VT</t>
  </si>
  <si>
    <t>IRELAND PIT - MONTPELIER, VT</t>
  </si>
  <si>
    <t>IRELAND PIT - MORRISVILLE, VT</t>
  </si>
  <si>
    <t>IRELAND PIT - SWANTON, VT</t>
  </si>
  <si>
    <t>IRELAND PIT - WILLISTON, VT</t>
  </si>
  <si>
    <t>IRELAND QUARRY - WILLISTON, VT</t>
  </si>
  <si>
    <t>AG-LAN-01031</t>
  </si>
  <si>
    <t>LANE CONST INC PIT - NORTHFIELD, MA</t>
  </si>
  <si>
    <t>AG-LEB-01033</t>
  </si>
  <si>
    <t>LEBANON CRUSHED STONE - W LEBANON, NH</t>
  </si>
  <si>
    <t>AG-MAN-01034</t>
  </si>
  <si>
    <t>MANOSH PIT - HYDE PARK, VT</t>
  </si>
  <si>
    <t>AG-MAN-01206</t>
  </si>
  <si>
    <t>MANOSH PIT - MORRISVILLE, VT</t>
  </si>
  <si>
    <t>AG-MCC-01036</t>
  </si>
  <si>
    <t>MCCULLOUGH PIT - CALAIS, VT</t>
  </si>
  <si>
    <t>AG-NAD-01039</t>
  </si>
  <si>
    <t>AG-NEW-01257</t>
  </si>
  <si>
    <t>NEWPORT SAND &amp; GRAVEL - NEWPORT, NH</t>
  </si>
  <si>
    <t>AG-NOR-01300</t>
  </si>
  <si>
    <t>NORLITE - COHOES, NY</t>
  </si>
  <si>
    <t>AG-NOR-01040</t>
  </si>
  <si>
    <t>NORTHFIELD SAND &amp; GRAVEL - NORTHFIELD, MA</t>
  </si>
  <si>
    <t>AG-PIK-01231</t>
  </si>
  <si>
    <t>PIKE IND PIT - DANBY, VT</t>
  </si>
  <si>
    <t>AG-PIK-01086</t>
  </si>
  <si>
    <t>PIKE IND PIT - WATERFORD, VT</t>
  </si>
  <si>
    <t>AG-PIK-01014</t>
  </si>
  <si>
    <t>PIKE IND PIT - WEBSTERVILLE, VT</t>
  </si>
  <si>
    <t>AG-PIK-00001</t>
  </si>
  <si>
    <t>PIKE IND PIT - WILLIAMSTOWN, VT</t>
  </si>
  <si>
    <t>AG-SHE-01081</t>
  </si>
  <si>
    <t>SHELBURNE LIMESTONE - SHELBURNE, VT</t>
  </si>
  <si>
    <t>AG-SWA-01132</t>
  </si>
  <si>
    <t>SWANTON LIMESTONE - SWANTON, VT</t>
  </si>
  <si>
    <t>AG-TWI-01055</t>
  </si>
  <si>
    <t>TWIN STATE SAND &amp; GRAVEL - W LEBANON, NH</t>
  </si>
  <si>
    <t>AG-WHI-01058</t>
  </si>
  <si>
    <t>WHITCOMB PIT - COLCHESTER, VT</t>
  </si>
  <si>
    <t>AG-WHI-00873</t>
  </si>
  <si>
    <t>AG-WHI-01164</t>
  </si>
  <si>
    <t>AG-CAR-01101</t>
  </si>
  <si>
    <t>CARRARA JP - E MIDDLEBURY, VT</t>
  </si>
  <si>
    <t>AG-CAR-01100</t>
  </si>
  <si>
    <t>CARRARA JP - N CLARENDON, VT</t>
  </si>
  <si>
    <t>AG-CAR-01002</t>
  </si>
  <si>
    <t>CARROLL CONCRETE - HIGHGATE, VT</t>
  </si>
  <si>
    <t>AD-SIK-00011</t>
  </si>
  <si>
    <t>AD-EUC-00002</t>
  </si>
  <si>
    <t>AD-MAS-00009</t>
  </si>
  <si>
    <t>AD-HAT-00006</t>
  </si>
  <si>
    <t>PC-HEA-02856</t>
  </si>
  <si>
    <t>Concrete</t>
  </si>
  <si>
    <t>SC-ARK-01100</t>
  </si>
  <si>
    <t>ARKO CONCRETE- ST JOHNSBURY, VT</t>
  </si>
  <si>
    <t>STRC</t>
  </si>
  <si>
    <t>SC-CAM-14002</t>
  </si>
  <si>
    <t>CAMP PRECAST - MILTON, VT</t>
  </si>
  <si>
    <t>SC-CAR-02808</t>
  </si>
  <si>
    <t>CARRARA, JP &amp; SONS INC - E MIDDLEBURY, VT</t>
  </si>
  <si>
    <t>SC-CAR-02809</t>
  </si>
  <si>
    <t>CARRARA, JP &amp; SONS INC - N CLARENDON, VT</t>
  </si>
  <si>
    <t>SC-CAR-02801</t>
  </si>
  <si>
    <t>CARROLL CONCRETE - BERLIN, VT</t>
  </si>
  <si>
    <t>SC-CAR-02821</t>
  </si>
  <si>
    <t>CARROLL CONCRETE - BRADFORD, VT</t>
  </si>
  <si>
    <t>SC-CAR-02805</t>
  </si>
  <si>
    <t>CARROLL CONCRETE - BRATTLEBORO, VT</t>
  </si>
  <si>
    <t>SC-CAR-02810</t>
  </si>
  <si>
    <t>CARROLL CONCRETE - CHARLESTOWN, NH</t>
  </si>
  <si>
    <t>SC-CAR-02806</t>
  </si>
  <si>
    <t>CARROLL CONCRETE - COVENTRY, VT</t>
  </si>
  <si>
    <t>SC-CAR-02818</t>
  </si>
  <si>
    <t>CARROLL CONCRETE - GUILDHALL, VT</t>
  </si>
  <si>
    <t>SC-CAR-02802</t>
  </si>
  <si>
    <t>CARROLL CONCRETE - JOHNSON, VT</t>
  </si>
  <si>
    <t>SC-CAR-02807</t>
  </si>
  <si>
    <t>CARROLL CONCRETE - LYNDON, VT</t>
  </si>
  <si>
    <t>SC-CAR-02822</t>
  </si>
  <si>
    <t>CARROLL CONCRETE - RANDOLPH, VT</t>
  </si>
  <si>
    <t>SC-CAR-02819</t>
  </si>
  <si>
    <t>CARROLL CONCRETE - ST JOHNSBURY, VT</t>
  </si>
  <si>
    <t>SC-CAR-02803</t>
  </si>
  <si>
    <t>CARROLL CONCRETE - SWANTON, VT</t>
  </si>
  <si>
    <t>SC-CAR-02828</t>
  </si>
  <si>
    <t>CARROLL CONCRETE - W LEBANON, NH - ELM ST</t>
  </si>
  <si>
    <t>SC-CAR-02823</t>
  </si>
  <si>
    <t>CARROLL CONCRETE - W LEBANON, NH - RT 12A</t>
  </si>
  <si>
    <t>SC-CON-02829</t>
  </si>
  <si>
    <t>CONCRETE SYSTEMS - HUDSON, NH</t>
  </si>
  <si>
    <t>SC-DAI-02825</t>
  </si>
  <si>
    <t>DAILEY, WE - MANCHESTER, VT</t>
  </si>
  <si>
    <t>SC-DAI-02826</t>
  </si>
  <si>
    <t>DAILEY, WE - RAWSONVILLE, VT</t>
  </si>
  <si>
    <t>SC-DAI-02811</t>
  </si>
  <si>
    <t>DAILEY, WE - SHAFTSBURY, VT</t>
  </si>
  <si>
    <t>SC-DAI-02812</t>
  </si>
  <si>
    <t>DAILEY, WE - WILLMINGTON, VT</t>
  </si>
  <si>
    <t>SC-DAI-09002</t>
  </si>
  <si>
    <t>DAILEY, WE PRECAST - SHAFTSBURY, VT</t>
  </si>
  <si>
    <t>SC-FOR-02833</t>
  </si>
  <si>
    <t>HARRISON REDI-MIX, GEORGIA, VT</t>
  </si>
  <si>
    <t>SC-IRE-02817</t>
  </si>
  <si>
    <t>IRELAND CONCRETE - BURLINGTON, VT</t>
  </si>
  <si>
    <t>IRELAND CONCRETE - MONTPELIER, VT</t>
  </si>
  <si>
    <t>IRELAND CONCRETE - MORRISVILLE, VT</t>
  </si>
  <si>
    <t>IRELAND CONCRETE - SWANTON, VT</t>
  </si>
  <si>
    <t>IRELAND CONCRETE - WATERFORD, VT</t>
  </si>
  <si>
    <t>IRELAND CONCRETE - WILLISTON, VT</t>
  </si>
  <si>
    <t>SC-PER-01035</t>
  </si>
  <si>
    <t>PERSONS CONCRETE - LITTLETON, NH</t>
  </si>
  <si>
    <t>SC-PRE-02832</t>
  </si>
  <si>
    <t>PRECAST  SYSTEMS INC - AUBURN, ME</t>
  </si>
  <si>
    <t>Type</t>
  </si>
  <si>
    <t>Type_CD</t>
  </si>
  <si>
    <t>LC</t>
  </si>
  <si>
    <t>LS</t>
  </si>
  <si>
    <t>Class</t>
  </si>
  <si>
    <t>Class A</t>
  </si>
  <si>
    <t>Class AA</t>
  </si>
  <si>
    <t>Class B</t>
  </si>
  <si>
    <t>Class C</t>
  </si>
  <si>
    <t>Class D</t>
  </si>
  <si>
    <t>Class LW</t>
  </si>
  <si>
    <t>Class SCC</t>
  </si>
  <si>
    <t>HPC A</t>
  </si>
  <si>
    <t>HPC AA</t>
  </si>
  <si>
    <t>HPC B</t>
  </si>
  <si>
    <t>HPC LS</t>
  </si>
  <si>
    <t>Silica fume</t>
  </si>
  <si>
    <t>Approved by</t>
  </si>
  <si>
    <t>Table T_PCC</t>
  </si>
  <si>
    <t>Field Name</t>
  </si>
  <si>
    <t>Data</t>
  </si>
  <si>
    <t>MIX_ID</t>
  </si>
  <si>
    <t>DSN_T</t>
  </si>
  <si>
    <t>PCC</t>
  </si>
  <si>
    <t>RMRKS_ID</t>
  </si>
  <si>
    <t xml:space="preserve">   </t>
  </si>
  <si>
    <t>EFFDT</t>
  </si>
  <si>
    <t>TERM_DT</t>
  </si>
  <si>
    <t>DSNR_NM</t>
  </si>
  <si>
    <t>APPRD_DT</t>
  </si>
  <si>
    <t>APPRD_BY_UID</t>
  </si>
  <si>
    <t>CONC_CLAS_T</t>
  </si>
  <si>
    <t>HPCB</t>
  </si>
  <si>
    <t>MIN_AVG_STRGH_RQRD</t>
  </si>
  <si>
    <t>DSN_STRGH_SPC</t>
  </si>
  <si>
    <t>H2O_CEM_RATIO</t>
  </si>
  <si>
    <t>UNT_WT_M</t>
  </si>
  <si>
    <t>UNT_WT_MEAS_UNT</t>
  </si>
  <si>
    <t>lbsf</t>
  </si>
  <si>
    <t>THEO_UNT_WT</t>
  </si>
  <si>
    <t>THEO_UNT_WT_UNT</t>
  </si>
  <si>
    <t>AIR_CNTNT_M</t>
  </si>
  <si>
    <t>SLMP_M</t>
  </si>
  <si>
    <t>SLMP_MEAS_UNT</t>
  </si>
  <si>
    <t>inch</t>
  </si>
  <si>
    <t>LAST_MODFD_DT</t>
  </si>
  <si>
    <t>LAST_MODFD_UID</t>
  </si>
  <si>
    <t>Table T_PCC_BLND</t>
  </si>
  <si>
    <t>SMPL_ID</t>
  </si>
  <si>
    <t>BRND_NM</t>
  </si>
  <si>
    <t>SPC_GR</t>
  </si>
  <si>
    <t>BULK_SP_GR_M</t>
  </si>
  <si>
    <t>SSD_WT_M</t>
  </si>
  <si>
    <t>ABS_P</t>
  </si>
  <si>
    <t>FINE_MODULS_M</t>
  </si>
  <si>
    <t>MAS</t>
  </si>
  <si>
    <t>UNT_T</t>
  </si>
  <si>
    <t xml:space="preserve"> </t>
  </si>
  <si>
    <t>flb</t>
  </si>
  <si>
    <t>foz</t>
  </si>
  <si>
    <t>goz</t>
  </si>
  <si>
    <t>Brand Name:</t>
  </si>
  <si>
    <t>Approved Date</t>
  </si>
  <si>
    <t>Designed By</t>
  </si>
  <si>
    <t>Design strength</t>
  </si>
  <si>
    <t>LCLS</t>
  </si>
  <si>
    <t>Mix ID</t>
  </si>
  <si>
    <t>Class_CD</t>
  </si>
  <si>
    <t>PCA</t>
  </si>
  <si>
    <t>PCAA</t>
  </si>
  <si>
    <t>PCB</t>
  </si>
  <si>
    <t>PCD</t>
  </si>
  <si>
    <t>PCLW</t>
  </si>
  <si>
    <t>PSCC</t>
  </si>
  <si>
    <t>HPCA</t>
  </si>
  <si>
    <t>HPC2</t>
  </si>
  <si>
    <t>HPCL</t>
  </si>
  <si>
    <t>PCSF</t>
  </si>
  <si>
    <t>lb/cy</t>
  </si>
  <si>
    <t>HEADWATERS RESOURCES - BRAYTON POINT, MA</t>
  </si>
  <si>
    <t>FORT MILLER - EASTON, NY</t>
  </si>
  <si>
    <t>Coarse Aggregate 3/8"</t>
  </si>
  <si>
    <t>Coarse Aggregate 3/4"</t>
  </si>
  <si>
    <t>Pozzolan:</t>
  </si>
  <si>
    <t>Blended Cement:</t>
  </si>
  <si>
    <t>Slag:</t>
  </si>
  <si>
    <t>Fly Ash:</t>
  </si>
  <si>
    <t>Cement with Slag:</t>
  </si>
  <si>
    <t>Design Unit Wt. (lb/cf)</t>
  </si>
  <si>
    <t>Maximum Water (gal/cy)</t>
  </si>
  <si>
    <t>Coarse Aggregate 1 1/2"</t>
  </si>
  <si>
    <t>oz/cwt</t>
  </si>
  <si>
    <t>Units</t>
  </si>
  <si>
    <t>gal/cy</t>
  </si>
  <si>
    <t>Other Admixtures:</t>
  </si>
  <si>
    <t>min</t>
  </si>
  <si>
    <t>max</t>
  </si>
  <si>
    <t>Water reducing admixture</t>
  </si>
  <si>
    <t>HPC MP</t>
  </si>
  <si>
    <t>HPCM</t>
  </si>
  <si>
    <t>No Data</t>
  </si>
  <si>
    <t>End</t>
  </si>
  <si>
    <t xml:space="preserve">                  </t>
  </si>
  <si>
    <t>00367</t>
  </si>
  <si>
    <t>00298</t>
  </si>
  <si>
    <t>00354</t>
  </si>
  <si>
    <t>00355</t>
  </si>
  <si>
    <t>00356</t>
  </si>
  <si>
    <t>00357</t>
  </si>
  <si>
    <t>00353</t>
  </si>
  <si>
    <t>00374</t>
  </si>
  <si>
    <t>00361</t>
  </si>
  <si>
    <t>00360</t>
  </si>
  <si>
    <t>00358</t>
  </si>
  <si>
    <t>00362</t>
  </si>
  <si>
    <t>00359</t>
  </si>
  <si>
    <t>Fineness Modulus</t>
  </si>
  <si>
    <t>hgal</t>
  </si>
  <si>
    <t>Unit_CD</t>
  </si>
  <si>
    <t>Air Content Target</t>
  </si>
  <si>
    <t>%</t>
  </si>
  <si>
    <t>High Range Water Reducer Admixture:</t>
  </si>
  <si>
    <t>Additional Description</t>
  </si>
  <si>
    <t>Flowable Fill</t>
  </si>
  <si>
    <t>FF</t>
  </si>
  <si>
    <t>HPC NSF</t>
  </si>
  <si>
    <t>HPSF</t>
  </si>
  <si>
    <t>Precast Prestressed</t>
  </si>
  <si>
    <t>PCPS</t>
  </si>
  <si>
    <t>Normal</t>
  </si>
  <si>
    <t>SCC</t>
  </si>
  <si>
    <t>With Fly Ash</t>
  </si>
  <si>
    <t>00210</t>
  </si>
  <si>
    <t>726.02(a)</t>
  </si>
  <si>
    <t>Cement Type III:</t>
  </si>
  <si>
    <t>RAINVILLE QUARRY - GEORGIA, VT</t>
  </si>
  <si>
    <t>00403</t>
  </si>
  <si>
    <t>Air Content Min/Max (%)</t>
  </si>
  <si>
    <t>Grout/Mortar</t>
  </si>
  <si>
    <t>GM</t>
  </si>
  <si>
    <t>CARROLL CONCRETE - NEWPORT, NH</t>
  </si>
  <si>
    <t>00415</t>
  </si>
  <si>
    <t>Mix designs are valid for a 12 month period from date of approval or unless there is a change in material, material property or design parameter.</t>
  </si>
  <si>
    <t>W.R. GRACE &amp; CO. - CAMBRIDGE, MA</t>
  </si>
  <si>
    <t>QUIKRETE - ATLANTA, GA</t>
  </si>
  <si>
    <t>00462</t>
  </si>
  <si>
    <t>ESSROC - NAZARETH, PA</t>
  </si>
  <si>
    <t>00500</t>
  </si>
  <si>
    <t>BRAYTON POINT FLY ASH - SOMERSET, MA</t>
  </si>
  <si>
    <t>HOLCIM U.S. - CAMDEN, NJ</t>
  </si>
  <si>
    <t>00501</t>
  </si>
  <si>
    <t>MCCULLOUGH PIT - GEORGIA, VT</t>
  </si>
  <si>
    <t>00547</t>
  </si>
  <si>
    <t>PECKHAM MATERIALS - FORT ANN, NY</t>
  </si>
  <si>
    <t>00445</t>
  </si>
  <si>
    <t>SHELBURNE LIMESTONE - MIDDLEBURY, VT</t>
  </si>
  <si>
    <t>00464</t>
  </si>
  <si>
    <t>BASF CONSTRUCTION CHEMICALS - CHICAGO, IL</t>
  </si>
  <si>
    <t>EUCLID CHEMICAL CO. - CLEVELAND, OH</t>
  </si>
  <si>
    <t>MASTER BUILDERS INC - MESQUITE, TX</t>
  </si>
  <si>
    <t>SIKA CORPORATION - LYNDHURST, NJ</t>
  </si>
  <si>
    <t>HATFIELD POWER STATION - MASONTOWN, PA</t>
  </si>
  <si>
    <t>CSP.01</t>
  </si>
  <si>
    <t>AES CAYUGA - LANSING, NY</t>
  </si>
  <si>
    <t>AD-AES-00000</t>
  </si>
  <si>
    <t>Cement</t>
  </si>
  <si>
    <t>AXIM CONCRETE TECH. -  MIDDLEBRANCH, OH</t>
  </si>
  <si>
    <t>AD-AXI-00001</t>
  </si>
  <si>
    <t>FIRST ENERGY EASTLAKE - EASTLAKE, OH</t>
  </si>
  <si>
    <t>AD-FIR-00004</t>
  </si>
  <si>
    <t>GLENS FALLS LEHIGH CEMENT - GLENS FALLS, NY</t>
  </si>
  <si>
    <t>AD-GLE-00005</t>
  </si>
  <si>
    <t>LAFARGE NORTH AMERICIAN - SPARROWS POINT, MD</t>
  </si>
  <si>
    <t>AD-LAF-00007</t>
  </si>
  <si>
    <t>OHIO EDISION - TORONTO, OH</t>
  </si>
  <si>
    <t>AD-OHI-00008</t>
  </si>
  <si>
    <t>HARRISON REDI-MIX, MORRISVILLE, VT</t>
  </si>
  <si>
    <t>00585</t>
  </si>
  <si>
    <t>PECKHAM PIT - HOOSICK, NY</t>
  </si>
  <si>
    <t>TWIN STATE SAND &amp; GRAVEL -  HARTLAND, VT</t>
  </si>
  <si>
    <t>00627</t>
  </si>
  <si>
    <t>HPC LW</t>
  </si>
  <si>
    <t>HPLW</t>
  </si>
  <si>
    <t>Spec Book Year</t>
  </si>
  <si>
    <t>HPRS</t>
  </si>
  <si>
    <t>HPHS</t>
  </si>
  <si>
    <t>HPC A HS</t>
  </si>
  <si>
    <t>HPC RS</t>
  </si>
  <si>
    <t>AIRPORT SAND AND FILL - HIGHGATE, VT</t>
  </si>
  <si>
    <t>00645</t>
  </si>
  <si>
    <t>BASF ADMIX INC. - SHAKOPEE, MN</t>
  </si>
  <si>
    <t>00671</t>
  </si>
  <si>
    <t>JEFFERSON CONCRETE CORP - WATERTOWN, NY</t>
  </si>
  <si>
    <t>00689</t>
  </si>
  <si>
    <t>LAFARGE CANADA - BATH, ONTARIO</t>
  </si>
  <si>
    <t>00690</t>
  </si>
  <si>
    <t>SCA</t>
  </si>
  <si>
    <t>SCAA</t>
  </si>
  <si>
    <t>SCB</t>
  </si>
  <si>
    <t>SCD</t>
  </si>
  <si>
    <t>SCLW</t>
  </si>
  <si>
    <t>2013+ Class A</t>
  </si>
  <si>
    <t>2013+ Class AA</t>
  </si>
  <si>
    <t>2013+ Class B</t>
  </si>
  <si>
    <t>2013+ Class C</t>
  </si>
  <si>
    <t>2013+ Class D</t>
  </si>
  <si>
    <t>2013+ Class LW</t>
  </si>
  <si>
    <t>Specific performance admixture</t>
  </si>
  <si>
    <t>725.02(l)</t>
  </si>
  <si>
    <t>Shotcrete SC</t>
  </si>
  <si>
    <t>SCSC</t>
  </si>
  <si>
    <t>FIBERCON - EVANS CITY, PA</t>
  </si>
  <si>
    <t>00734</t>
  </si>
  <si>
    <t>CARROLL CONCRETE - KEENE, NH</t>
  </si>
  <si>
    <t>00762</t>
  </si>
  <si>
    <t>WALLINGFORD CRUSHED STONE - WALLINGFORD, VT</t>
  </si>
  <si>
    <t>AG-SHE-01069</t>
  </si>
  <si>
    <t>Mix Design Style:</t>
  </si>
  <si>
    <t>Agg weight - SSD or Dry:</t>
  </si>
  <si>
    <t>0</t>
  </si>
  <si>
    <t>DECATO - LOUDON, NH</t>
  </si>
  <si>
    <t>00798</t>
  </si>
  <si>
    <t>BROX - DRACUT, MA</t>
  </si>
  <si>
    <t>00799</t>
  </si>
  <si>
    <t>MICHIE PRECAST CORP - HENNIKER, NH</t>
  </si>
  <si>
    <t>PR-MIC-02852</t>
  </si>
  <si>
    <t>MICHIE CORP - HENNIKER, NH</t>
  </si>
  <si>
    <t>00800</t>
  </si>
  <si>
    <t>Specific performance admixture #2</t>
  </si>
  <si>
    <t>Specific performance admixture #3</t>
  </si>
  <si>
    <t>725.02(l)2</t>
  </si>
  <si>
    <t>725.02(l)3</t>
  </si>
  <si>
    <t>AG-PIK-01047</t>
  </si>
  <si>
    <t>PIKE IND PIT - NEW HAVEN, VT</t>
  </si>
  <si>
    <t>SPARTAN - SOUTHERN THERMAL POWER - KOLKATA, WEST DEGAL, INDIA</t>
  </si>
  <si>
    <t>01016</t>
  </si>
  <si>
    <t>COLD RIVER MATERIALS - SWANZY, NH</t>
  </si>
  <si>
    <t>01013</t>
  </si>
  <si>
    <t>nvandenberg</t>
  </si>
  <si>
    <t>Revision: 04/21/2021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</si>
</sst>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64" fontId="0" fillId="32" borderId="10" xfId="0" applyNumberForma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32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center"/>
      <protection/>
    </xf>
    <xf numFmtId="2" fontId="0" fillId="33" borderId="10" xfId="0" applyNumberFormat="1" applyFill="1" applyBorder="1" applyAlignment="1" applyProtection="1">
      <alignment horizontal="center"/>
      <protection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4" borderId="11" xfId="57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12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6" fillId="34" borderId="11" xfId="57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" fontId="0" fillId="0" borderId="0" xfId="0" applyNumberFormat="1" applyAlignment="1" applyProtection="1" quotePrefix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/>
      <protection hidden="1"/>
    </xf>
    <xf numFmtId="2" fontId="0" fillId="32" borderId="10" xfId="0" applyNumberFormat="1" applyFill="1" applyBorder="1" applyAlignment="1" applyProtection="1">
      <alignment horizontal="center"/>
      <protection locked="0"/>
    </xf>
    <xf numFmtId="165" fontId="0" fillId="33" borderId="1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49" fontId="6" fillId="34" borderId="11" xfId="57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164" fontId="0" fillId="33" borderId="10" xfId="0" applyNumberFormat="1" applyFill="1" applyBorder="1" applyAlignment="1">
      <alignment horizontal="center"/>
    </xf>
    <xf numFmtId="0" fontId="5" fillId="0" borderId="0" xfId="57" applyFont="1" applyFill="1" applyBorder="1" applyAlignment="1">
      <alignment/>
      <protection/>
    </xf>
    <xf numFmtId="0" fontId="6" fillId="34" borderId="0" xfId="57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2" borderId="13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left"/>
      <protection/>
    </xf>
    <xf numFmtId="2" fontId="0" fillId="0" borderId="0" xfId="0" applyNumberFormat="1" applyFont="1" applyAlignment="1" applyProtection="1" quotePrefix="1">
      <alignment/>
      <protection/>
    </xf>
    <xf numFmtId="165" fontId="0" fillId="32" borderId="10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  <xf numFmtId="0" fontId="0" fillId="35" borderId="12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4" fontId="0" fillId="35" borderId="0" xfId="0" applyNumberFormat="1" applyFont="1" applyFill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/>
      <protection locked="0"/>
    </xf>
    <xf numFmtId="0" fontId="0" fillId="0" borderId="0" xfId="0" applyAlignment="1">
      <alignment/>
    </xf>
    <xf numFmtId="49" fontId="0" fillId="35" borderId="0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 wrapText="1"/>
      <protection locked="0"/>
    </xf>
    <xf numFmtId="0" fontId="0" fillId="32" borderId="10" xfId="0" applyFill="1" applyBorder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0" fillId="32" borderId="0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 horizontal="right" wrapText="1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81"/>
  <sheetViews>
    <sheetView tabSelected="1" zoomScalePageLayoutView="0" workbookViewId="0" topLeftCell="A1">
      <selection activeCell="C9" sqref="C9"/>
    </sheetView>
  </sheetViews>
  <sheetFormatPr defaultColWidth="9.140625" defaultRowHeight="12.75" customHeight="1"/>
  <cols>
    <col min="1" max="1" width="16.421875" style="0" customWidth="1"/>
    <col min="2" max="2" width="14.57421875" style="0" customWidth="1"/>
    <col min="3" max="3" width="39.00390625" style="0" customWidth="1"/>
    <col min="4" max="4" width="6.57421875" style="0" customWidth="1"/>
    <col min="5" max="5" width="14.00390625" style="0" bestFit="1" customWidth="1"/>
    <col min="6" max="6" width="6.7109375" style="0" customWidth="1"/>
    <col min="7" max="7" width="5.7109375" style="0" customWidth="1"/>
    <col min="8" max="8" width="6.7109375" style="0" customWidth="1"/>
    <col min="9" max="9" width="7.57421875" style="0" bestFit="1" customWidth="1"/>
    <col min="10" max="10" width="6.7109375" style="0" customWidth="1"/>
    <col min="11" max="11" width="5.7109375" style="0" customWidth="1"/>
  </cols>
  <sheetData>
    <row r="1" spans="1:11" ht="12.75" customHeigh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 customHeight="1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2.75" customHeight="1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2.75" customHeight="1">
      <c r="A6" t="s">
        <v>499</v>
      </c>
      <c r="H6" s="52" t="s">
        <v>68</v>
      </c>
      <c r="I6" s="53"/>
      <c r="J6" s="53"/>
      <c r="K6" s="54"/>
    </row>
    <row r="7" spans="1:11" ht="12.75" customHeight="1">
      <c r="A7" s="51" t="s">
        <v>8</v>
      </c>
      <c r="B7" s="51"/>
      <c r="C7" s="10"/>
      <c r="E7" s="25"/>
      <c r="F7" s="34"/>
      <c r="H7" s="17" t="s">
        <v>326</v>
      </c>
      <c r="I7" s="62" t="str">
        <f>IF(LEFT(C7,2)="HP","HP",IF(C7="Flowable Fill","FF",IF(C7="Precast Prestressed","PP",IF(C7="Grout/Mortar","GM","SC"))))&amp;RIGHT(YEAR(J10),2)&amp;"-"&amp;IF(C7="Class SCC","SCC-",IF(C7="Flowable Fill","",IF(C8="SCC","SCC-",IF(C7="Precast Prestressed","",IF(C7="Grout/Mortar","",TRIM(RIGHT(C7,2))&amp;"-")))))&amp;RIGHT("0"&amp;J8,3)&amp;IF(C8="Low Cement","LC","")</f>
        <v>SC00--0</v>
      </c>
      <c r="J7" s="53"/>
      <c r="K7" s="54"/>
    </row>
    <row r="8" spans="1:11" ht="12.75" customHeight="1">
      <c r="A8" s="51" t="s">
        <v>382</v>
      </c>
      <c r="B8" s="51"/>
      <c r="C8" s="10"/>
      <c r="D8" s="4"/>
      <c r="E8" s="25"/>
      <c r="F8" s="4"/>
      <c r="H8" s="55" t="s">
        <v>67</v>
      </c>
      <c r="I8" s="56"/>
      <c r="J8" s="60"/>
      <c r="K8" s="61"/>
    </row>
    <row r="9" spans="1:11" ht="12.75" customHeight="1">
      <c r="A9" s="51" t="s">
        <v>9</v>
      </c>
      <c r="B9" s="51"/>
      <c r="C9" s="10"/>
      <c r="H9" s="55" t="s">
        <v>277</v>
      </c>
      <c r="I9" s="56"/>
      <c r="J9" s="63"/>
      <c r="K9" s="64"/>
    </row>
    <row r="10" spans="1:11" ht="12.75" customHeight="1">
      <c r="A10" s="51" t="s">
        <v>323</v>
      </c>
      <c r="B10" s="51"/>
      <c r="C10" s="10"/>
      <c r="H10" s="55" t="s">
        <v>322</v>
      </c>
      <c r="I10" s="56"/>
      <c r="J10" s="57"/>
      <c r="K10" s="58"/>
    </row>
    <row r="11" spans="1:11" ht="12.75" customHeight="1">
      <c r="A11" s="51" t="s">
        <v>324</v>
      </c>
      <c r="B11" s="59"/>
      <c r="C11" s="8"/>
      <c r="D11" s="6" t="s">
        <v>48</v>
      </c>
      <c r="H11" s="74" t="s">
        <v>443</v>
      </c>
      <c r="I11" s="75"/>
      <c r="J11" s="72">
        <v>2018</v>
      </c>
      <c r="K11" s="73"/>
    </row>
    <row r="12" spans="1:11" ht="12.75" customHeight="1">
      <c r="A12" s="71" t="s">
        <v>477</v>
      </c>
      <c r="B12" s="71"/>
      <c r="C12" s="10"/>
      <c r="E12" s="67" t="s">
        <v>402</v>
      </c>
      <c r="F12" s="67"/>
      <c r="G12" s="67"/>
      <c r="H12" s="67"/>
      <c r="I12" s="67"/>
      <c r="J12" s="67"/>
      <c r="K12" s="67"/>
    </row>
    <row r="13" spans="1:11" ht="12.75" customHeight="1">
      <c r="A13" s="71" t="s">
        <v>478</v>
      </c>
      <c r="B13" s="71"/>
      <c r="C13" s="10"/>
      <c r="E13" s="67"/>
      <c r="F13" s="67"/>
      <c r="G13" s="67"/>
      <c r="H13" s="67"/>
      <c r="I13" s="67"/>
      <c r="J13" s="67"/>
      <c r="K13" s="67"/>
    </row>
    <row r="15" spans="1:11" ht="12.75" customHeight="1">
      <c r="A15" s="9" t="s">
        <v>49</v>
      </c>
      <c r="B15" s="6"/>
      <c r="C15" s="6"/>
      <c r="D15" s="6"/>
      <c r="E15" s="3" t="s">
        <v>57</v>
      </c>
      <c r="F15" s="7"/>
      <c r="H15" s="8"/>
      <c r="I15" t="s">
        <v>338</v>
      </c>
      <c r="J15" s="12">
        <f>IF(F15&lt;&gt;0,ROUND((H15/(F15*62.4)),2),0)</f>
        <v>0</v>
      </c>
      <c r="K15" t="s">
        <v>55</v>
      </c>
    </row>
    <row r="16" spans="1:3" ht="12.75" customHeight="1">
      <c r="A16" s="2">
        <v>701.02</v>
      </c>
      <c r="B16" t="s">
        <v>10</v>
      </c>
      <c r="C16" s="10"/>
    </row>
    <row r="17" spans="1:3" ht="12.75" customHeight="1">
      <c r="A17" s="49" t="s">
        <v>321</v>
      </c>
      <c r="B17" s="50"/>
      <c r="C17" s="10"/>
    </row>
    <row r="18" spans="1:11" ht="12.75" customHeight="1">
      <c r="A18" s="9" t="s">
        <v>394</v>
      </c>
      <c r="B18" s="6"/>
      <c r="C18" s="6"/>
      <c r="D18" s="6"/>
      <c r="E18" s="3" t="s">
        <v>57</v>
      </c>
      <c r="F18" s="7"/>
      <c r="H18" s="8"/>
      <c r="I18" t="s">
        <v>338</v>
      </c>
      <c r="J18" s="12">
        <f>IF(F18&lt;&gt;0,ROUND((H18/(F18*62.4)),2),0)</f>
        <v>0</v>
      </c>
      <c r="K18" t="s">
        <v>55</v>
      </c>
    </row>
    <row r="19" spans="1:3" ht="12.75" customHeight="1">
      <c r="A19" s="2">
        <v>701.04</v>
      </c>
      <c r="B19" t="s">
        <v>10</v>
      </c>
      <c r="C19" s="10"/>
    </row>
    <row r="20" spans="1:3" ht="12.75" customHeight="1">
      <c r="A20" s="49" t="s">
        <v>321</v>
      </c>
      <c r="B20" s="50"/>
      <c r="C20" s="10"/>
    </row>
    <row r="21" spans="1:11" ht="12.75" customHeight="1">
      <c r="A21" s="9" t="s">
        <v>344</v>
      </c>
      <c r="B21" s="6"/>
      <c r="C21" s="6"/>
      <c r="D21" s="6"/>
      <c r="E21" s="3" t="s">
        <v>57</v>
      </c>
      <c r="F21" s="7"/>
      <c r="H21" s="8"/>
      <c r="I21" t="s">
        <v>338</v>
      </c>
      <c r="J21" s="12">
        <f>IF(F21&lt;&gt;0,ROUND((H21/(F21*62.4)),2),0)</f>
        <v>0</v>
      </c>
      <c r="K21" t="s">
        <v>55</v>
      </c>
    </row>
    <row r="22" spans="1:3" ht="12.75" customHeight="1">
      <c r="A22" s="2">
        <v>701.06</v>
      </c>
      <c r="B22" t="s">
        <v>10</v>
      </c>
      <c r="C22" s="10"/>
    </row>
    <row r="23" spans="1:3" ht="12.75" customHeight="1">
      <c r="A23" s="49" t="s">
        <v>321</v>
      </c>
      <c r="B23" s="50"/>
      <c r="C23" s="10"/>
    </row>
    <row r="24" spans="1:11" s="5" customFormat="1" ht="12.75" customHeight="1">
      <c r="A24" s="1" t="s">
        <v>347</v>
      </c>
      <c r="B24"/>
      <c r="C24"/>
      <c r="D24"/>
      <c r="E24" s="3" t="s">
        <v>57</v>
      </c>
      <c r="F24" s="7"/>
      <c r="G24"/>
      <c r="H24" s="8"/>
      <c r="I24" t="s">
        <v>338</v>
      </c>
      <c r="J24" s="13">
        <f>IF(F24&lt;&gt;0,ROUND((H24/(F24*62.4)),2),0)</f>
        <v>0</v>
      </c>
      <c r="K24" t="s">
        <v>55</v>
      </c>
    </row>
    <row r="25" spans="1:3" ht="12.75" customHeight="1">
      <c r="A25" s="2">
        <v>701.07</v>
      </c>
      <c r="B25" t="s">
        <v>10</v>
      </c>
      <c r="C25" s="10"/>
    </row>
    <row r="26" spans="1:3" ht="12.75" customHeight="1">
      <c r="A26" s="49" t="s">
        <v>321</v>
      </c>
      <c r="B26" s="49"/>
      <c r="C26" s="10"/>
    </row>
    <row r="27" spans="1:11" s="5" customFormat="1" ht="12.75" customHeight="1">
      <c r="A27" s="1" t="s">
        <v>343</v>
      </c>
      <c r="B27"/>
      <c r="C27"/>
      <c r="D27"/>
      <c r="E27" s="3" t="s">
        <v>57</v>
      </c>
      <c r="F27" s="7"/>
      <c r="G27"/>
      <c r="H27" s="8"/>
      <c r="I27" t="s">
        <v>338</v>
      </c>
      <c r="J27" s="13">
        <f>IF(F27&lt;&gt;0,ROUND((H27/(F27*62.4)),2),0)</f>
        <v>0</v>
      </c>
      <c r="K27" t="s">
        <v>55</v>
      </c>
    </row>
    <row r="28" spans="1:3" ht="12.75" customHeight="1">
      <c r="A28" s="2" t="s">
        <v>6</v>
      </c>
      <c r="B28" t="s">
        <v>10</v>
      </c>
      <c r="C28" s="10"/>
    </row>
    <row r="29" spans="1:3" ht="12.75" customHeight="1">
      <c r="A29" s="49" t="s">
        <v>321</v>
      </c>
      <c r="B29" s="49"/>
      <c r="C29" s="10"/>
    </row>
    <row r="30" spans="1:11" ht="12.75" customHeight="1">
      <c r="A30" s="1" t="s">
        <v>346</v>
      </c>
      <c r="E30" s="3" t="s">
        <v>57</v>
      </c>
      <c r="F30" s="7"/>
      <c r="H30" s="8"/>
      <c r="I30" t="s">
        <v>338</v>
      </c>
      <c r="J30" s="13">
        <f>IF(F30&lt;&gt;0,ROUND((H30/(F30*62.4)),2),0)</f>
        <v>0</v>
      </c>
      <c r="K30" t="s">
        <v>55</v>
      </c>
    </row>
    <row r="31" spans="1:3" ht="12.75" customHeight="1">
      <c r="A31" s="2" t="s">
        <v>6</v>
      </c>
      <c r="B31" t="s">
        <v>10</v>
      </c>
      <c r="C31" s="10"/>
    </row>
    <row r="32" spans="1:3" ht="12.75" customHeight="1">
      <c r="A32" s="49" t="s">
        <v>321</v>
      </c>
      <c r="B32" s="50"/>
      <c r="C32" s="10"/>
    </row>
    <row r="33" spans="1:11" ht="12.75" customHeight="1">
      <c r="A33" s="1" t="s">
        <v>50</v>
      </c>
      <c r="E33" s="3" t="s">
        <v>57</v>
      </c>
      <c r="F33" s="7"/>
      <c r="H33" s="8"/>
      <c r="I33" t="s">
        <v>338</v>
      </c>
      <c r="J33" s="13">
        <f>IF(F33&lt;&gt;0,ROUND((H33/(F33*62.4)),2),0)</f>
        <v>0</v>
      </c>
      <c r="K33" t="s">
        <v>55</v>
      </c>
    </row>
    <row r="34" spans="1:3" ht="12.75" customHeight="1">
      <c r="A34" s="2" t="s">
        <v>11</v>
      </c>
      <c r="B34" t="s">
        <v>10</v>
      </c>
      <c r="C34" s="10"/>
    </row>
    <row r="35" spans="1:3" ht="12.75" customHeight="1">
      <c r="A35" s="49" t="s">
        <v>321</v>
      </c>
      <c r="B35" s="50"/>
      <c r="C35" s="10"/>
    </row>
    <row r="36" spans="1:11" ht="12.75" customHeight="1">
      <c r="A36" s="1" t="s">
        <v>345</v>
      </c>
      <c r="E36" s="3" t="s">
        <v>57</v>
      </c>
      <c r="F36" s="7"/>
      <c r="H36" s="8"/>
      <c r="I36" t="s">
        <v>338</v>
      </c>
      <c r="J36" s="13">
        <f>IF(F36&lt;&gt;0,ROUND((H36/(F36*62.4)),2),0)</f>
        <v>0</v>
      </c>
      <c r="K36" t="s">
        <v>55</v>
      </c>
    </row>
    <row r="37" spans="1:3" ht="12.75" customHeight="1">
      <c r="A37" s="2" t="s">
        <v>7</v>
      </c>
      <c r="B37" t="s">
        <v>10</v>
      </c>
      <c r="C37" s="10"/>
    </row>
    <row r="38" spans="1:3" ht="12.75" customHeight="1">
      <c r="A38" s="49" t="s">
        <v>321</v>
      </c>
      <c r="B38" s="50"/>
      <c r="C38" s="10"/>
    </row>
    <row r="39" spans="1:11" ht="12.75" customHeight="1">
      <c r="A39" s="1" t="s">
        <v>51</v>
      </c>
      <c r="F39" s="8"/>
      <c r="G39" t="s">
        <v>62</v>
      </c>
      <c r="H39" s="11">
        <f>F39*8.345</f>
        <v>0</v>
      </c>
      <c r="I39" t="s">
        <v>338</v>
      </c>
      <c r="J39" s="13">
        <f>ROUND((F39/7.48),2)</f>
        <v>0</v>
      </c>
      <c r="K39" t="s">
        <v>55</v>
      </c>
    </row>
    <row r="40" spans="1:11" ht="12.75" customHeight="1">
      <c r="A40" s="9" t="s">
        <v>379</v>
      </c>
      <c r="F40" s="47"/>
      <c r="G40" t="s">
        <v>380</v>
      </c>
      <c r="J40" s="11">
        <f>F40*27/100</f>
        <v>0</v>
      </c>
      <c r="K40" t="s">
        <v>55</v>
      </c>
    </row>
    <row r="41" spans="1:11" ht="12.75" customHeight="1">
      <c r="A41" s="70" t="s">
        <v>341</v>
      </c>
      <c r="B41" s="59"/>
      <c r="C41" s="3" t="s">
        <v>58</v>
      </c>
      <c r="D41" s="26"/>
      <c r="E41" s="3" t="s">
        <v>57</v>
      </c>
      <c r="F41" s="7"/>
      <c r="H41" s="8"/>
      <c r="I41" t="s">
        <v>338</v>
      </c>
      <c r="J41" s="13">
        <f>IF(F41&lt;&gt;0,ROUND((H41/(F41*62.4)),2),0)</f>
        <v>0</v>
      </c>
      <c r="K41" t="s">
        <v>55</v>
      </c>
    </row>
    <row r="42" spans="1:3" ht="12.75" customHeight="1">
      <c r="A42" s="2" t="s">
        <v>13</v>
      </c>
      <c r="B42" t="s">
        <v>10</v>
      </c>
      <c r="C42" s="10"/>
    </row>
    <row r="44" spans="1:11" ht="12.75" customHeight="1">
      <c r="A44" s="70" t="s">
        <v>342</v>
      </c>
      <c r="B44" s="59"/>
      <c r="C44" s="3" t="s">
        <v>58</v>
      </c>
      <c r="D44" s="26"/>
      <c r="E44" s="3" t="s">
        <v>57</v>
      </c>
      <c r="F44" s="7"/>
      <c r="H44" s="8"/>
      <c r="I44" t="s">
        <v>338</v>
      </c>
      <c r="J44" s="13">
        <f>IF(F44&lt;&gt;0,ROUND((H44/(F44*62.4)),2),0)</f>
        <v>0</v>
      </c>
      <c r="K44" t="s">
        <v>55</v>
      </c>
    </row>
    <row r="45" spans="1:3" ht="12.75" customHeight="1">
      <c r="A45" s="2" t="s">
        <v>17</v>
      </c>
      <c r="B45" t="s">
        <v>10</v>
      </c>
      <c r="C45" s="10"/>
    </row>
    <row r="47" spans="1:11" ht="12.75" customHeight="1">
      <c r="A47" s="70" t="s">
        <v>350</v>
      </c>
      <c r="B47" s="59"/>
      <c r="C47" s="3" t="s">
        <v>58</v>
      </c>
      <c r="D47" s="26"/>
      <c r="E47" s="3" t="s">
        <v>57</v>
      </c>
      <c r="F47" s="7"/>
      <c r="H47" s="8"/>
      <c r="I47" t="s">
        <v>338</v>
      </c>
      <c r="J47" s="13">
        <f>IF(F47&lt;&gt;0,ROUND((H47/(F47*62.4)),2),0)</f>
        <v>0</v>
      </c>
      <c r="K47" t="s">
        <v>55</v>
      </c>
    </row>
    <row r="48" spans="1:3" ht="12.75" customHeight="1">
      <c r="A48" s="2" t="s">
        <v>18</v>
      </c>
      <c r="B48" t="s">
        <v>10</v>
      </c>
      <c r="C48" s="10"/>
    </row>
    <row r="50" spans="1:11" ht="12.75" customHeight="1">
      <c r="A50" s="1" t="s">
        <v>52</v>
      </c>
      <c r="C50" s="3" t="s">
        <v>58</v>
      </c>
      <c r="D50" s="26"/>
      <c r="E50" s="3" t="s">
        <v>57</v>
      </c>
      <c r="F50" s="7"/>
      <c r="H50" s="11">
        <f>ROUND((J50*F50*62.4),0)</f>
        <v>0</v>
      </c>
      <c r="I50" t="s">
        <v>338</v>
      </c>
      <c r="J50" s="13">
        <f>27-(SUM(J15:J47)+SUM(J63:J69))</f>
        <v>27</v>
      </c>
      <c r="K50" t="s">
        <v>55</v>
      </c>
    </row>
    <row r="51" spans="1:6" ht="12.75" customHeight="1">
      <c r="A51" s="2">
        <v>704.01</v>
      </c>
      <c r="B51" t="s">
        <v>10</v>
      </c>
      <c r="C51" s="10"/>
      <c r="D51" s="51" t="s">
        <v>376</v>
      </c>
      <c r="E51" s="51"/>
      <c r="F51" s="26"/>
    </row>
    <row r="53" spans="1:9" ht="12.75" customHeight="1">
      <c r="A53" s="1" t="s">
        <v>53</v>
      </c>
      <c r="E53" s="3" t="s">
        <v>57</v>
      </c>
      <c r="F53" s="7"/>
      <c r="H53" s="8"/>
      <c r="I53" t="s">
        <v>59</v>
      </c>
    </row>
    <row r="54" spans="1:3" ht="12.75" customHeight="1">
      <c r="A54" s="2" t="s">
        <v>12</v>
      </c>
      <c r="B54" t="s">
        <v>10</v>
      </c>
      <c r="C54" s="10"/>
    </row>
    <row r="55" spans="1:3" ht="12.75" customHeight="1">
      <c r="A55" s="49" t="s">
        <v>321</v>
      </c>
      <c r="B55" s="50"/>
      <c r="C55" s="10"/>
    </row>
    <row r="56" spans="1:9" ht="12.75" customHeight="1">
      <c r="A56" s="1" t="s">
        <v>54</v>
      </c>
      <c r="E56" s="3" t="s">
        <v>57</v>
      </c>
      <c r="F56" s="7"/>
      <c r="H56" s="8"/>
      <c r="I56" t="s">
        <v>351</v>
      </c>
    </row>
    <row r="57" spans="1:3" ht="12.75" customHeight="1">
      <c r="A57" s="2" t="s">
        <v>19</v>
      </c>
      <c r="B57" t="s">
        <v>10</v>
      </c>
      <c r="C57" s="10"/>
    </row>
    <row r="58" spans="1:3" ht="12.75" customHeight="1">
      <c r="A58" s="49" t="s">
        <v>321</v>
      </c>
      <c r="B58" s="50"/>
      <c r="C58" s="10"/>
    </row>
    <row r="59" spans="1:9" ht="12.75" customHeight="1">
      <c r="A59" s="70" t="s">
        <v>381</v>
      </c>
      <c r="B59" s="59"/>
      <c r="C59" s="59"/>
      <c r="E59" s="3" t="s">
        <v>57</v>
      </c>
      <c r="F59" s="7"/>
      <c r="H59" s="8"/>
      <c r="I59" t="s">
        <v>351</v>
      </c>
    </row>
    <row r="60" spans="1:3" ht="12.75" customHeight="1">
      <c r="A60" s="35" t="s">
        <v>22</v>
      </c>
      <c r="B60" t="s">
        <v>10</v>
      </c>
      <c r="C60" s="10"/>
    </row>
    <row r="61" spans="1:3" ht="12.75" customHeight="1">
      <c r="A61" s="49" t="s">
        <v>321</v>
      </c>
      <c r="B61" s="50"/>
      <c r="C61" s="10"/>
    </row>
    <row r="62" spans="1:2" ht="12.75" customHeight="1">
      <c r="A62" s="1" t="s">
        <v>354</v>
      </c>
      <c r="B62" s="34"/>
    </row>
    <row r="63" spans="1:11" ht="12.75" customHeight="1">
      <c r="A63" s="68"/>
      <c r="B63" s="69"/>
      <c r="E63" s="3" t="s">
        <v>57</v>
      </c>
      <c r="F63" s="7"/>
      <c r="H63" s="36"/>
      <c r="I63" s="8"/>
      <c r="J63" s="13">
        <f>IF(F63&lt;&gt;0,IF(I63="lb/cy",ROUND((H63/(F63*62.4)),2),IF(I63="gal/cy",ROUND((H63*0.1337),2),0)),0)</f>
        <v>0</v>
      </c>
      <c r="K63" t="s">
        <v>55</v>
      </c>
    </row>
    <row r="64" spans="1:3" ht="12.75" customHeight="1">
      <c r="A64" s="2">
        <f>IF(A63="","",VLOOKUP(A63,AdmixtureData,2,FALSE))</f>
      </c>
      <c r="B64" t="s">
        <v>10</v>
      </c>
      <c r="C64" s="10"/>
    </row>
    <row r="65" spans="1:3" ht="12.75" customHeight="1">
      <c r="A65" s="49" t="s">
        <v>321</v>
      </c>
      <c r="B65" s="50"/>
      <c r="C65" s="10"/>
    </row>
    <row r="66" spans="1:11" ht="12.75" customHeight="1">
      <c r="A66" s="68"/>
      <c r="B66" s="69"/>
      <c r="E66" s="3" t="s">
        <v>57</v>
      </c>
      <c r="F66" s="7"/>
      <c r="H66" s="36"/>
      <c r="I66" s="8"/>
      <c r="J66" s="13">
        <f>IF(F66&lt;&gt;0,IF(I66="lb/cy",ROUND((H66/(F66*62.4)),2),IF(I66="gal/cy",ROUND((H66*0.1337),2),0)),0)</f>
        <v>0</v>
      </c>
      <c r="K66" t="s">
        <v>55</v>
      </c>
    </row>
    <row r="67" spans="1:3" ht="12.75" customHeight="1">
      <c r="A67" s="2">
        <f>IF(A66="","",VLOOKUP(A66,AdmixtureData,2,FALSE))</f>
      </c>
      <c r="B67" t="s">
        <v>10</v>
      </c>
      <c r="C67" s="10"/>
    </row>
    <row r="68" spans="1:3" ht="12.75" customHeight="1">
      <c r="A68" s="49" t="s">
        <v>321</v>
      </c>
      <c r="B68" s="50"/>
      <c r="C68" s="10"/>
    </row>
    <row r="69" spans="1:11" ht="12.75" customHeight="1">
      <c r="A69" s="68"/>
      <c r="B69" s="69"/>
      <c r="E69" s="3" t="s">
        <v>57</v>
      </c>
      <c r="F69" s="7"/>
      <c r="H69" s="36"/>
      <c r="I69" s="8"/>
      <c r="J69" s="13">
        <f>IF(F69&lt;&gt;0,IF(I69="lb/cy",ROUND((H69/(F69*62.4)),2),IF(I69="gal/cy",ROUND((H69*0.1337),2),0)),0)</f>
        <v>0</v>
      </c>
      <c r="K69" t="s">
        <v>55</v>
      </c>
    </row>
    <row r="70" spans="1:3" ht="12.75" customHeight="1">
      <c r="A70" s="2">
        <f>IF(A69="","",VLOOKUP(A69,AdmixtureData,2,FALSE))</f>
      </c>
      <c r="B70" t="s">
        <v>10</v>
      </c>
      <c r="C70" s="10"/>
    </row>
    <row r="71" spans="1:3" ht="12.75" customHeight="1">
      <c r="A71" s="49" t="s">
        <v>321</v>
      </c>
      <c r="B71" s="50"/>
      <c r="C71" s="10"/>
    </row>
    <row r="72" spans="5:11" ht="12.75" customHeight="1">
      <c r="E72" t="s">
        <v>61</v>
      </c>
      <c r="F72" s="31">
        <f>SUM(F21:F50)+SUM(F53:F69)</f>
        <v>0</v>
      </c>
      <c r="H72" s="14">
        <f>SUM(H15:H50)+IF(I63="lb/cy",H63,0)+IF(I66="lb/cy",H66,0)+IF(I69="lb/cy",H69,0)+IF(I63="gal/cy",(F63*8.345*H63),0)+IF(I66="gal/cy",(F66*8.345*H66),0)+IF(I69="gal/cy",(F69*8.345*H69),0)</f>
        <v>0</v>
      </c>
      <c r="I72" t="s">
        <v>56</v>
      </c>
      <c r="J72" s="13">
        <f>SUM(J15:J69)</f>
        <v>27</v>
      </c>
      <c r="K72" t="s">
        <v>55</v>
      </c>
    </row>
    <row r="74" spans="3:6" ht="12.75" customHeight="1">
      <c r="C74" s="51" t="s">
        <v>60</v>
      </c>
      <c r="D74" s="59"/>
      <c r="E74" s="59"/>
      <c r="F74" s="26"/>
    </row>
    <row r="75" spans="4:6" ht="12.75" customHeight="1">
      <c r="D75" s="51" t="s">
        <v>349</v>
      </c>
      <c r="E75" s="59"/>
      <c r="F75" s="27">
        <f>(H15+H18+H21+H24+H27+H30+H33+H36)*F74/8.345</f>
        <v>0</v>
      </c>
    </row>
    <row r="76" spans="4:9" ht="12.75" customHeight="1">
      <c r="D76" s="51" t="str">
        <f>IF(C7="Class SCC","Spread ",IF(C8="SCC","Spread ","Slump "))&amp;"Min/Max (inch)"</f>
        <v>Slump Min/Max (inch)</v>
      </c>
      <c r="E76" s="59"/>
      <c r="F76" s="47"/>
      <c r="G76" t="s">
        <v>355</v>
      </c>
      <c r="H76" s="47"/>
      <c r="I76" t="s">
        <v>356</v>
      </c>
    </row>
    <row r="77" spans="4:9" ht="12.75" customHeight="1">
      <c r="D77" s="51" t="s">
        <v>397</v>
      </c>
      <c r="E77" s="59"/>
      <c r="F77" s="47"/>
      <c r="G77" t="s">
        <v>355</v>
      </c>
      <c r="H77" s="47"/>
      <c r="I77" t="s">
        <v>356</v>
      </c>
    </row>
    <row r="78" spans="4:6" ht="12.75" customHeight="1">
      <c r="D78" s="51" t="s">
        <v>348</v>
      </c>
      <c r="E78" s="59"/>
      <c r="F78" s="12">
        <f>H72/J72</f>
        <v>0</v>
      </c>
    </row>
    <row r="79" spans="1:11" ht="12.75" customHeight="1">
      <c r="A79" s="6" t="s">
        <v>69</v>
      </c>
      <c r="B79" s="6"/>
      <c r="C79" s="6"/>
      <c r="D79" s="2"/>
      <c r="E79" s="2"/>
      <c r="F79" s="2"/>
      <c r="G79" s="2"/>
      <c r="H79" s="2"/>
      <c r="I79" s="2"/>
      <c r="J79" s="2"/>
      <c r="K79" s="2"/>
    </row>
    <row r="80" spans="1:11" ht="12.7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</row>
    <row r="81" spans="1:11" ht="12.7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</row>
  </sheetData>
  <sheetProtection password="B03D" sheet="1" objects="1" scenarios="1" selectLockedCells="1"/>
  <mergeCells count="51">
    <mergeCell ref="D77:E77"/>
    <mergeCell ref="A13:B13"/>
    <mergeCell ref="A12:B12"/>
    <mergeCell ref="J11:K11"/>
    <mergeCell ref="H11:I11"/>
    <mergeCell ref="D78:E78"/>
    <mergeCell ref="A26:B26"/>
    <mergeCell ref="A71:B71"/>
    <mergeCell ref="A68:B68"/>
    <mergeCell ref="A65:B65"/>
    <mergeCell ref="A35:B35"/>
    <mergeCell ref="A32:B32"/>
    <mergeCell ref="A20:B20"/>
    <mergeCell ref="A23:B23"/>
    <mergeCell ref="A17:B17"/>
    <mergeCell ref="A29:B29"/>
    <mergeCell ref="A63:B63"/>
    <mergeCell ref="A59:C59"/>
    <mergeCell ref="A38:B38"/>
    <mergeCell ref="D51:E51"/>
    <mergeCell ref="A47:B47"/>
    <mergeCell ref="A69:B69"/>
    <mergeCell ref="A41:B41"/>
    <mergeCell ref="A44:B44"/>
    <mergeCell ref="A10:B10"/>
    <mergeCell ref="A11:B11"/>
    <mergeCell ref="A80:K81"/>
    <mergeCell ref="A58:B58"/>
    <mergeCell ref="A61:B61"/>
    <mergeCell ref="C74:E74"/>
    <mergeCell ref="D75:E75"/>
    <mergeCell ref="D76:E76"/>
    <mergeCell ref="E12:K13"/>
    <mergeCell ref="A66:B66"/>
    <mergeCell ref="A7:B7"/>
    <mergeCell ref="H8:I8"/>
    <mergeCell ref="J8:K8"/>
    <mergeCell ref="I7:K7"/>
    <mergeCell ref="A8:B8"/>
    <mergeCell ref="J9:K9"/>
    <mergeCell ref="H9:I9"/>
    <mergeCell ref="A1:K1"/>
    <mergeCell ref="A55:B55"/>
    <mergeCell ref="A9:B9"/>
    <mergeCell ref="A5:K5"/>
    <mergeCell ref="A3:K3"/>
    <mergeCell ref="A2:K2"/>
    <mergeCell ref="H6:K6"/>
    <mergeCell ref="H10:I10"/>
    <mergeCell ref="J10:K10"/>
    <mergeCell ref="A4:K4"/>
  </mergeCells>
  <dataValidations count="27">
    <dataValidation type="list" allowBlank="1" showInputMessage="1" showErrorMessage="1" sqref="C70">
      <formula1>IF(AND(LEFT(A70,6)="725.02",LEN(A70)&lt;10),CHOOSE(CODE(MID(A70,8,1))-96,,bList,cList,,,fList,,hList,iList,jList,,lList),IF(AND(LEFT(A70,9)="725.02(l)",LEN(A70)=10),CHOOSE(RIGHT(A70,1),,lList2,lList3),NoList))</formula1>
    </dataValidation>
    <dataValidation type="list" allowBlank="1" showInputMessage="1" showErrorMessage="1" sqref="J9:K9">
      <formula1>ApprovedByList</formula1>
    </dataValidation>
    <dataValidation type="textLength" allowBlank="1" showInputMessage="1" showErrorMessage="1" sqref="J8">
      <formula1>2</formula1>
      <formula2>3</formula2>
    </dataValidation>
    <dataValidation type="list" allowBlank="1" showInputMessage="1" showErrorMessage="1" sqref="C13">
      <formula1>"Dry, SSD"</formula1>
    </dataValidation>
    <dataValidation type="list" allowBlank="1" showInputMessage="1" showErrorMessage="1" sqref="C16">
      <formula1>CementList</formula1>
    </dataValidation>
    <dataValidation type="list" allowBlank="1" showInputMessage="1" showErrorMessage="1" sqref="C9">
      <formula1>ConcreteList</formula1>
    </dataValidation>
    <dataValidation type="list" allowBlank="1" showInputMessage="1" showErrorMessage="1" sqref="C7">
      <formula1>ConcreteClassList</formula1>
    </dataValidation>
    <dataValidation type="list" allowBlank="1" showInputMessage="1" showErrorMessage="1" sqref="C42">
      <formula1>CoarseAggAList</formula1>
    </dataValidation>
    <dataValidation type="list" allowBlank="1" showInputMessage="1" showErrorMessage="1" sqref="C45">
      <formula1>CoarseAggBList</formula1>
    </dataValidation>
    <dataValidation type="list" allowBlank="1" showInputMessage="1" showErrorMessage="1" sqref="C48">
      <formula1>CoarseAggCList</formula1>
    </dataValidation>
    <dataValidation type="list" allowBlank="1" showInputMessage="1" showErrorMessage="1" sqref="C51">
      <formula1>FineAggList</formula1>
    </dataValidation>
    <dataValidation type="list" allowBlank="1" showInputMessage="1" showErrorMessage="1" sqref="C57">
      <formula1>cList</formula1>
    </dataValidation>
    <dataValidation type="list" allowBlank="1" showInputMessage="1" showErrorMessage="1" sqref="C54">
      <formula1>bList</formula1>
    </dataValidation>
    <dataValidation type="textLength" allowBlank="1" showInputMessage="1" showErrorMessage="1" sqref="C10 C61 C68 C71 C26 C23 C35 C32 C29 C58 C55 C38 C65 C17 C20">
      <formula1>1</formula1>
      <formula2>50</formula2>
    </dataValidation>
    <dataValidation type="list" allowBlank="1" showInputMessage="1" showErrorMessage="1" sqref="C34">
      <formula1>SilicaFumeList</formula1>
    </dataValidation>
    <dataValidation type="list" allowBlank="1" showInputMessage="1" showErrorMessage="1" sqref="C22">
      <formula1>BlendedCementList</formula1>
    </dataValidation>
    <dataValidation type="list" allowBlank="1" showInputMessage="1" showErrorMessage="1" sqref="C25">
      <formula1>CementSlagList</formula1>
    </dataValidation>
    <dataValidation type="list" allowBlank="1" showInputMessage="1" showErrorMessage="1" sqref="C37">
      <formula1>SlagList</formula1>
    </dataValidation>
    <dataValidation type="list" allowBlank="1" showInputMessage="1" showErrorMessage="1" sqref="C28 C31">
      <formula1>PozzolanList</formula1>
    </dataValidation>
    <dataValidation type="list" allowBlank="1" showInputMessage="1" showErrorMessage="1" sqref="I63 I69 I66">
      <formula1>UnitList</formula1>
    </dataValidation>
    <dataValidation type="list" allowBlank="1" showInputMessage="1" showErrorMessage="1" sqref="A63:B63 A69:B69 A66:B66">
      <formula1>AdmixtureList</formula1>
    </dataValidation>
    <dataValidation type="list" allowBlank="1" showInputMessage="1" showErrorMessage="1" sqref="C60">
      <formula1>hList</formula1>
    </dataValidation>
    <dataValidation type="list" allowBlank="1" showInputMessage="1" showErrorMessage="1" sqref="C8">
      <formula1>IF(C7="Precast Prestressed",PrecastPrestressedList,AdditionalDescriptionList)</formula1>
    </dataValidation>
    <dataValidation type="list" allowBlank="1" showInputMessage="1" showErrorMessage="1" sqref="C19">
      <formula1>CementIIIList</formula1>
    </dataValidation>
    <dataValidation type="list" allowBlank="1" showInputMessage="1" showErrorMessage="1" sqref="C64">
      <formula1>IF(AND(LEFT(A64,6)="725.02",LEN(A64)&lt;10),CHOOSE(CODE(MID(A64,8,1))-96,,bList,cList,,,fList,,hList,iList,jList,,lList),IF(AND(LEFT(A64,9)="725.02(l)",LEN(A64)=10),CHOOSE(RIGHT(A64,1),,lList2,lList3),NoList))</formula1>
    </dataValidation>
    <dataValidation type="list" allowBlank="1" showInputMessage="1" showErrorMessage="1" sqref="C67">
      <formula1>IF(AND(LEFT(A67,6)="725.02",LEN(A67)&lt;10),CHOOSE(CODE(MID(A67,8,1))-96,,bList,cList,,,fList,,hList,iList,jList,,lList),IF(AND(LEFT(A67,9)="725.02(l)",LEN(A67)=10),CHOOSE(RIGHT(A67,1),,lList2,lList3),NoList))</formula1>
    </dataValidation>
    <dataValidation type="list" allowBlank="1" showInputMessage="1" showErrorMessage="1" sqref="C12">
      <formula1>"Conventional, SCC, Lightweight, Type IV Mortar/Grout, Flowable Fill"</formula1>
    </dataValidation>
  </dataValidations>
  <printOptions/>
  <pageMargins left="0.5" right="0.5" top="0.5" bottom="0.5" header="0.5" footer="0.5"/>
  <pageSetup blackAndWhite="1" fitToHeight="1" fitToWidth="1" horizontalDpi="300" verticalDpi="300" orientation="portrait" scale="71" r:id="rId3"/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W350"/>
  <sheetViews>
    <sheetView zoomScalePageLayoutView="0" workbookViewId="0" topLeftCell="B1">
      <selection activeCell="I4" sqref="I4"/>
    </sheetView>
  </sheetViews>
  <sheetFormatPr defaultColWidth="0" defaultRowHeight="12.75"/>
  <cols>
    <col min="1" max="1" width="25.28125" style="16" customWidth="1"/>
    <col min="2" max="2" width="22.28125" style="30" customWidth="1"/>
    <col min="3" max="6" width="22.28125" style="16" customWidth="1"/>
    <col min="7" max="11" width="22.28125" style="22" customWidth="1"/>
    <col min="12" max="12" width="37.140625" style="22" customWidth="1"/>
    <col min="13" max="15" width="22.28125" style="22" customWidth="1"/>
    <col min="16" max="18" width="22.28125" style="16" customWidth="1"/>
    <col min="19" max="16384" width="22.28125" style="22" hidden="1" customWidth="1"/>
  </cols>
  <sheetData>
    <row r="1" spans="1:23" s="20" customFormat="1" ht="12.75">
      <c r="A1" s="15" t="s">
        <v>1</v>
      </c>
      <c r="B1" s="29" t="s">
        <v>0</v>
      </c>
      <c r="C1" s="15" t="s">
        <v>2</v>
      </c>
      <c r="D1" s="15" t="s">
        <v>3</v>
      </c>
      <c r="E1" s="15" t="s">
        <v>4</v>
      </c>
      <c r="F1" s="18"/>
      <c r="G1" s="19" t="s">
        <v>24</v>
      </c>
      <c r="H1" s="19" t="s">
        <v>25</v>
      </c>
      <c r="J1" s="19" t="s">
        <v>28</v>
      </c>
      <c r="K1" s="21"/>
      <c r="L1" s="33" t="s">
        <v>30</v>
      </c>
      <c r="M1" s="33" t="s">
        <v>4</v>
      </c>
      <c r="O1" s="15" t="s">
        <v>264</v>
      </c>
      <c r="P1" s="15" t="s">
        <v>327</v>
      </c>
      <c r="R1" s="18"/>
      <c r="S1" s="19" t="s">
        <v>260</v>
      </c>
      <c r="T1" s="19" t="s">
        <v>261</v>
      </c>
      <c r="U1" s="22"/>
      <c r="V1" s="19" t="s">
        <v>352</v>
      </c>
      <c r="W1" s="19" t="s">
        <v>378</v>
      </c>
    </row>
    <row r="2" spans="1:23" ht="12.75">
      <c r="A2" s="16" t="s">
        <v>74</v>
      </c>
      <c r="B2" s="30" t="s">
        <v>363</v>
      </c>
      <c r="C2" s="16" t="s">
        <v>75</v>
      </c>
      <c r="D2" s="16" t="s">
        <v>73</v>
      </c>
      <c r="E2" s="16">
        <v>501.34</v>
      </c>
      <c r="G2" s="22" t="s">
        <v>13</v>
      </c>
      <c r="H2" s="23" t="s">
        <v>26</v>
      </c>
      <c r="J2" s="22" t="s">
        <v>498</v>
      </c>
      <c r="L2" s="32" t="s">
        <v>31</v>
      </c>
      <c r="M2" s="32" t="s">
        <v>12</v>
      </c>
      <c r="N2" s="28" t="s">
        <v>59</v>
      </c>
      <c r="O2" s="22" t="s">
        <v>461</v>
      </c>
      <c r="P2" s="16" t="s">
        <v>456</v>
      </c>
      <c r="S2" s="22" t="s">
        <v>63</v>
      </c>
      <c r="T2" s="22" t="s">
        <v>262</v>
      </c>
      <c r="V2" s="22" t="s">
        <v>59</v>
      </c>
      <c r="W2" s="22" t="s">
        <v>319</v>
      </c>
    </row>
    <row r="3" spans="1:23" ht="12.75">
      <c r="A3" s="16" t="s">
        <v>76</v>
      </c>
      <c r="B3" s="30" t="s">
        <v>364</v>
      </c>
      <c r="C3" s="16" t="s">
        <v>75</v>
      </c>
      <c r="D3" s="16" t="s">
        <v>73</v>
      </c>
      <c r="E3" s="16">
        <v>501.34</v>
      </c>
      <c r="G3" s="22" t="s">
        <v>17</v>
      </c>
      <c r="H3" s="24" t="s">
        <v>27</v>
      </c>
      <c r="J3" s="22" t="s">
        <v>29</v>
      </c>
      <c r="L3" s="32" t="s">
        <v>32</v>
      </c>
      <c r="M3" s="32" t="s">
        <v>19</v>
      </c>
      <c r="N3" s="28" t="s">
        <v>351</v>
      </c>
      <c r="O3" s="22" t="s">
        <v>462</v>
      </c>
      <c r="P3" s="16" t="s">
        <v>457</v>
      </c>
      <c r="S3" s="22" t="s">
        <v>64</v>
      </c>
      <c r="T3" s="22" t="s">
        <v>263</v>
      </c>
      <c r="V3" s="22" t="s">
        <v>351</v>
      </c>
      <c r="W3" s="22" t="s">
        <v>320</v>
      </c>
    </row>
    <row r="4" spans="1:23" ht="12.75">
      <c r="A4" s="16" t="s">
        <v>450</v>
      </c>
      <c r="B4" s="30" t="s">
        <v>451</v>
      </c>
      <c r="C4" s="16" t="s">
        <v>78</v>
      </c>
      <c r="D4" s="16" t="s">
        <v>73</v>
      </c>
      <c r="E4" s="16">
        <v>514.02</v>
      </c>
      <c r="G4" s="22" t="s">
        <v>18</v>
      </c>
      <c r="H4" s="24" t="s">
        <v>14</v>
      </c>
      <c r="L4" s="32" t="s">
        <v>33</v>
      </c>
      <c r="M4" s="32" t="s">
        <v>40</v>
      </c>
      <c r="O4" s="22" t="s">
        <v>463</v>
      </c>
      <c r="P4" s="16" t="s">
        <v>458</v>
      </c>
      <c r="S4" s="22" t="s">
        <v>65</v>
      </c>
      <c r="T4" s="22" t="s">
        <v>325</v>
      </c>
      <c r="V4" s="22" t="s">
        <v>353</v>
      </c>
      <c r="W4" s="22" t="s">
        <v>377</v>
      </c>
    </row>
    <row r="5" spans="1:23" ht="12.75">
      <c r="A5" s="16" t="s">
        <v>403</v>
      </c>
      <c r="B5" s="30" t="s">
        <v>77</v>
      </c>
      <c r="C5" s="16" t="s">
        <v>78</v>
      </c>
      <c r="D5" s="16" t="s">
        <v>73</v>
      </c>
      <c r="E5" s="16">
        <v>519.02</v>
      </c>
      <c r="L5" s="32" t="s">
        <v>34</v>
      </c>
      <c r="M5" s="32" t="s">
        <v>41</v>
      </c>
      <c r="O5" s="22" t="s">
        <v>464</v>
      </c>
      <c r="P5" s="16" t="s">
        <v>390</v>
      </c>
      <c r="V5" s="22" t="s">
        <v>338</v>
      </c>
      <c r="W5" s="28" t="s">
        <v>318</v>
      </c>
    </row>
    <row r="6" spans="1:16" ht="12.75">
      <c r="A6" s="16" t="s">
        <v>85</v>
      </c>
      <c r="B6" s="30" t="s">
        <v>84</v>
      </c>
      <c r="C6" s="16" t="s">
        <v>75</v>
      </c>
      <c r="D6" s="16" t="s">
        <v>73</v>
      </c>
      <c r="E6" s="16">
        <v>701.02</v>
      </c>
      <c r="L6" s="32" t="s">
        <v>357</v>
      </c>
      <c r="M6" s="32" t="s">
        <v>20</v>
      </c>
      <c r="N6" s="22" t="s">
        <v>351</v>
      </c>
      <c r="O6" s="22" t="s">
        <v>465</v>
      </c>
      <c r="P6" s="16" t="s">
        <v>459</v>
      </c>
    </row>
    <row r="7" spans="1:19" ht="12.75">
      <c r="A7" s="16" t="s">
        <v>89</v>
      </c>
      <c r="B7" s="30" t="s">
        <v>88</v>
      </c>
      <c r="C7" s="16" t="s">
        <v>75</v>
      </c>
      <c r="D7" s="16" t="s">
        <v>73</v>
      </c>
      <c r="E7" s="16">
        <v>701.02</v>
      </c>
      <c r="L7" s="32" t="s">
        <v>35</v>
      </c>
      <c r="M7" s="32" t="s">
        <v>21</v>
      </c>
      <c r="N7" s="22" t="s">
        <v>351</v>
      </c>
      <c r="O7" s="22" t="s">
        <v>466</v>
      </c>
      <c r="P7" s="16" t="s">
        <v>460</v>
      </c>
      <c r="S7" s="22" t="s">
        <v>66</v>
      </c>
    </row>
    <row r="8" spans="1:16" ht="12.75">
      <c r="A8" s="16" t="s">
        <v>91</v>
      </c>
      <c r="B8" s="30" t="s">
        <v>90</v>
      </c>
      <c r="C8" s="16" t="s">
        <v>75</v>
      </c>
      <c r="D8" s="16" t="s">
        <v>73</v>
      </c>
      <c r="E8" s="16">
        <v>701.02</v>
      </c>
      <c r="G8" s="16" t="s">
        <v>389</v>
      </c>
      <c r="H8" s="16" t="s">
        <v>63</v>
      </c>
      <c r="L8" s="32" t="s">
        <v>36</v>
      </c>
      <c r="M8" s="32" t="s">
        <v>22</v>
      </c>
      <c r="O8" s="22" t="s">
        <v>265</v>
      </c>
      <c r="P8" s="16" t="s">
        <v>328</v>
      </c>
    </row>
    <row r="9" spans="1:16" ht="12.75">
      <c r="A9" s="16" t="s">
        <v>74</v>
      </c>
      <c r="B9" s="30" t="s">
        <v>363</v>
      </c>
      <c r="C9" s="16" t="s">
        <v>75</v>
      </c>
      <c r="D9" s="16" t="s">
        <v>73</v>
      </c>
      <c r="E9" s="16">
        <v>701.02</v>
      </c>
      <c r="G9" s="16" t="s">
        <v>390</v>
      </c>
      <c r="H9" s="16" t="s">
        <v>391</v>
      </c>
      <c r="L9" s="32" t="s">
        <v>37</v>
      </c>
      <c r="M9" s="32" t="s">
        <v>42</v>
      </c>
      <c r="O9" s="22" t="s">
        <v>266</v>
      </c>
      <c r="P9" s="16" t="s">
        <v>329</v>
      </c>
    </row>
    <row r="10" spans="1:16" ht="12.75">
      <c r="A10" s="16" t="s">
        <v>76</v>
      </c>
      <c r="B10" s="30" t="s">
        <v>364</v>
      </c>
      <c r="C10" s="16" t="s">
        <v>75</v>
      </c>
      <c r="D10" s="16" t="s">
        <v>73</v>
      </c>
      <c r="E10" s="16">
        <v>701.02</v>
      </c>
      <c r="L10" s="32" t="s">
        <v>38</v>
      </c>
      <c r="M10" s="32" t="s">
        <v>23</v>
      </c>
      <c r="O10" s="22" t="s">
        <v>267</v>
      </c>
      <c r="P10" s="16" t="s">
        <v>330</v>
      </c>
    </row>
    <row r="11" spans="1:16" ht="12.75">
      <c r="A11" s="16" t="s">
        <v>111</v>
      </c>
      <c r="B11" s="30" t="s">
        <v>110</v>
      </c>
      <c r="C11" s="16" t="s">
        <v>75</v>
      </c>
      <c r="D11" s="16" t="s">
        <v>73</v>
      </c>
      <c r="E11" s="16">
        <v>701.02</v>
      </c>
      <c r="L11" s="32" t="s">
        <v>39</v>
      </c>
      <c r="M11" s="32" t="s">
        <v>43</v>
      </c>
      <c r="O11" s="22" t="s">
        <v>268</v>
      </c>
      <c r="P11" s="16" t="s">
        <v>283</v>
      </c>
    </row>
    <row r="12" spans="1:16" ht="12.75">
      <c r="A12" s="16" t="s">
        <v>113</v>
      </c>
      <c r="B12" s="30" t="s">
        <v>112</v>
      </c>
      <c r="C12" s="16" t="s">
        <v>75</v>
      </c>
      <c r="D12" s="16" t="s">
        <v>73</v>
      </c>
      <c r="E12" s="16">
        <v>701.02</v>
      </c>
      <c r="G12" s="22" t="s">
        <v>199</v>
      </c>
      <c r="L12" s="32" t="s">
        <v>467</v>
      </c>
      <c r="M12" s="32" t="s">
        <v>468</v>
      </c>
      <c r="O12" s="22" t="s">
        <v>269</v>
      </c>
      <c r="P12" s="16" t="s">
        <v>331</v>
      </c>
    </row>
    <row r="13" spans="1:16" ht="12.75">
      <c r="A13" s="16" t="s">
        <v>117</v>
      </c>
      <c r="B13" s="30" t="s">
        <v>116</v>
      </c>
      <c r="C13" s="16" t="s">
        <v>75</v>
      </c>
      <c r="D13" s="16" t="s">
        <v>73</v>
      </c>
      <c r="E13" s="16">
        <v>701.02</v>
      </c>
      <c r="L13" s="32" t="s">
        <v>488</v>
      </c>
      <c r="M13" s="32" t="s">
        <v>490</v>
      </c>
      <c r="O13" s="22" t="s">
        <v>270</v>
      </c>
      <c r="P13" s="16" t="s">
        <v>332</v>
      </c>
    </row>
    <row r="14" spans="1:18" ht="12.75">
      <c r="A14" s="16" t="s">
        <v>119</v>
      </c>
      <c r="B14" s="30" t="s">
        <v>118</v>
      </c>
      <c r="C14" s="16" t="s">
        <v>75</v>
      </c>
      <c r="D14" s="16" t="s">
        <v>73</v>
      </c>
      <c r="E14" s="16">
        <v>701.02</v>
      </c>
      <c r="G14" s="16" t="s">
        <v>360</v>
      </c>
      <c r="K14" s="16"/>
      <c r="L14" s="32" t="s">
        <v>489</v>
      </c>
      <c r="M14" s="32" t="s">
        <v>491</v>
      </c>
      <c r="O14" s="22" t="s">
        <v>271</v>
      </c>
      <c r="P14" s="22" t="s">
        <v>333</v>
      </c>
      <c r="Q14" s="22"/>
      <c r="R14" s="22"/>
    </row>
    <row r="15" spans="1:18" ht="12.75">
      <c r="A15" s="16" t="s">
        <v>404</v>
      </c>
      <c r="B15" s="30" t="s">
        <v>405</v>
      </c>
      <c r="C15" s="16" t="s">
        <v>75</v>
      </c>
      <c r="D15" s="16" t="s">
        <v>73</v>
      </c>
      <c r="E15" s="16">
        <v>701.02</v>
      </c>
      <c r="K15" s="16"/>
      <c r="M15" s="32"/>
      <c r="O15" s="22" t="s">
        <v>383</v>
      </c>
      <c r="P15" s="22" t="s">
        <v>384</v>
      </c>
      <c r="Q15" s="22"/>
      <c r="R15" s="22"/>
    </row>
    <row r="16" spans="1:18" ht="12.75">
      <c r="A16" s="16" t="s">
        <v>122</v>
      </c>
      <c r="B16" s="30" t="s">
        <v>121</v>
      </c>
      <c r="C16" s="16" t="s">
        <v>75</v>
      </c>
      <c r="D16" s="16" t="s">
        <v>73</v>
      </c>
      <c r="E16" s="16">
        <v>701.02</v>
      </c>
      <c r="K16" s="16"/>
      <c r="M16" s="32" t="s">
        <v>78</v>
      </c>
      <c r="O16" s="22" t="s">
        <v>398</v>
      </c>
      <c r="P16" s="22" t="s">
        <v>399</v>
      </c>
      <c r="Q16" s="22"/>
      <c r="R16" s="22"/>
    </row>
    <row r="17" spans="1:18" ht="12.75">
      <c r="A17" s="16" t="s">
        <v>126</v>
      </c>
      <c r="B17" s="30" t="s">
        <v>125</v>
      </c>
      <c r="C17" s="16" t="s">
        <v>75</v>
      </c>
      <c r="D17" s="16" t="s">
        <v>73</v>
      </c>
      <c r="E17" s="16">
        <v>701.02</v>
      </c>
      <c r="K17" s="16"/>
      <c r="O17" s="22" t="s">
        <v>272</v>
      </c>
      <c r="P17" s="22" t="s">
        <v>334</v>
      </c>
      <c r="Q17" s="22"/>
      <c r="R17" s="22"/>
    </row>
    <row r="18" spans="1:18" ht="12.75">
      <c r="A18" s="16" t="s">
        <v>85</v>
      </c>
      <c r="B18" s="30" t="s">
        <v>84</v>
      </c>
      <c r="C18" s="16" t="s">
        <v>75</v>
      </c>
      <c r="D18" s="16" t="s">
        <v>73</v>
      </c>
      <c r="E18" s="16">
        <v>701.04</v>
      </c>
      <c r="K18" s="32"/>
      <c r="O18" s="22" t="s">
        <v>446</v>
      </c>
      <c r="P18" s="22" t="s">
        <v>445</v>
      </c>
      <c r="Q18" s="22"/>
      <c r="R18" s="22"/>
    </row>
    <row r="19" spans="1:18" ht="12.75">
      <c r="A19" s="16" t="s">
        <v>89</v>
      </c>
      <c r="B19" s="30" t="s">
        <v>88</v>
      </c>
      <c r="C19" s="16" t="s">
        <v>75</v>
      </c>
      <c r="D19" s="16" t="s">
        <v>73</v>
      </c>
      <c r="E19" s="16">
        <v>701.04</v>
      </c>
      <c r="K19" s="32"/>
      <c r="O19" s="22" t="s">
        <v>273</v>
      </c>
      <c r="P19" s="22" t="s">
        <v>335</v>
      </c>
      <c r="Q19" s="22"/>
      <c r="R19" s="22"/>
    </row>
    <row r="20" spans="1:18" ht="12.75">
      <c r="A20" s="16" t="s">
        <v>406</v>
      </c>
      <c r="B20" s="30" t="s">
        <v>407</v>
      </c>
      <c r="C20" s="16" t="s">
        <v>75</v>
      </c>
      <c r="D20" s="16" t="s">
        <v>73</v>
      </c>
      <c r="E20" s="16">
        <v>701.04</v>
      </c>
      <c r="K20" s="32"/>
      <c r="O20" s="22" t="s">
        <v>274</v>
      </c>
      <c r="P20" s="22" t="s">
        <v>292</v>
      </c>
      <c r="Q20" s="22"/>
      <c r="R20" s="22"/>
    </row>
    <row r="21" spans="1:18" ht="12.75">
      <c r="A21" s="16" t="s">
        <v>111</v>
      </c>
      <c r="B21" s="30" t="s">
        <v>110</v>
      </c>
      <c r="C21" s="16" t="s">
        <v>75</v>
      </c>
      <c r="D21" s="16" t="s">
        <v>73</v>
      </c>
      <c r="E21" s="16">
        <v>701.04</v>
      </c>
      <c r="K21" s="32"/>
      <c r="O21" s="22" t="s">
        <v>275</v>
      </c>
      <c r="P21" s="22" t="s">
        <v>336</v>
      </c>
      <c r="Q21" s="22"/>
      <c r="R21" s="22"/>
    </row>
    <row r="22" spans="1:18" ht="12.75">
      <c r="A22" s="16" t="s">
        <v>80</v>
      </c>
      <c r="B22" s="30" t="s">
        <v>79</v>
      </c>
      <c r="C22" s="16" t="s">
        <v>75</v>
      </c>
      <c r="D22" s="16" t="s">
        <v>73</v>
      </c>
      <c r="E22" s="16">
        <v>701.05</v>
      </c>
      <c r="K22" s="32"/>
      <c r="O22" s="22" t="s">
        <v>441</v>
      </c>
      <c r="P22" s="22" t="s">
        <v>442</v>
      </c>
      <c r="Q22" s="22"/>
      <c r="R22" s="22"/>
    </row>
    <row r="23" spans="1:18" ht="12.75">
      <c r="A23" s="16" t="s">
        <v>82</v>
      </c>
      <c r="B23" s="30" t="s">
        <v>81</v>
      </c>
      <c r="C23" s="16" t="s">
        <v>75</v>
      </c>
      <c r="D23" s="16" t="s">
        <v>73</v>
      </c>
      <c r="E23" s="16">
        <v>701.05</v>
      </c>
      <c r="K23" s="32"/>
      <c r="O23" s="22" t="s">
        <v>358</v>
      </c>
      <c r="P23" s="22" t="s">
        <v>359</v>
      </c>
      <c r="Q23" s="22"/>
      <c r="R23" s="22"/>
    </row>
    <row r="24" spans="1:18" ht="12.75">
      <c r="A24" s="16" t="s">
        <v>408</v>
      </c>
      <c r="B24" s="30" t="s">
        <v>83</v>
      </c>
      <c r="C24" s="16" t="s">
        <v>75</v>
      </c>
      <c r="D24" s="16" t="s">
        <v>73</v>
      </c>
      <c r="E24" s="16">
        <v>701.05</v>
      </c>
      <c r="K24" s="32"/>
      <c r="O24" s="22" t="s">
        <v>385</v>
      </c>
      <c r="P24" s="22" t="s">
        <v>386</v>
      </c>
      <c r="Q24" s="22"/>
      <c r="R24" s="22"/>
    </row>
    <row r="25" spans="1:18" ht="12.75">
      <c r="A25" s="16" t="s">
        <v>85</v>
      </c>
      <c r="B25" s="30" t="s">
        <v>84</v>
      </c>
      <c r="C25" s="16" t="s">
        <v>75</v>
      </c>
      <c r="D25" s="16" t="s">
        <v>73</v>
      </c>
      <c r="E25" s="16">
        <v>701.05</v>
      </c>
      <c r="K25" s="32"/>
      <c r="O25" s="22" t="s">
        <v>447</v>
      </c>
      <c r="P25" s="22" t="s">
        <v>444</v>
      </c>
      <c r="Q25" s="22"/>
      <c r="R25" s="22"/>
    </row>
    <row r="26" spans="1:16" ht="12.75">
      <c r="A26" s="16" t="s">
        <v>87</v>
      </c>
      <c r="B26" s="30" t="s">
        <v>86</v>
      </c>
      <c r="C26" s="16" t="s">
        <v>75</v>
      </c>
      <c r="D26" s="16" t="s">
        <v>73</v>
      </c>
      <c r="E26" s="16">
        <v>701.05</v>
      </c>
      <c r="K26" s="32"/>
      <c r="O26" s="22" t="s">
        <v>387</v>
      </c>
      <c r="P26" s="16" t="s">
        <v>388</v>
      </c>
    </row>
    <row r="27" spans="1:16" ht="12.75">
      <c r="A27" s="16" t="s">
        <v>89</v>
      </c>
      <c r="B27" s="30" t="s">
        <v>88</v>
      </c>
      <c r="C27" s="16" t="s">
        <v>75</v>
      </c>
      <c r="D27" s="16" t="s">
        <v>73</v>
      </c>
      <c r="E27" s="16">
        <v>701.05</v>
      </c>
      <c r="K27" s="32"/>
      <c r="O27" s="22" t="s">
        <v>469</v>
      </c>
      <c r="P27" s="16" t="s">
        <v>470</v>
      </c>
    </row>
    <row r="28" spans="1:16" ht="12.75">
      <c r="A28" s="16" t="s">
        <v>91</v>
      </c>
      <c r="B28" s="30" t="s">
        <v>90</v>
      </c>
      <c r="C28" s="16" t="s">
        <v>75</v>
      </c>
      <c r="D28" s="16" t="s">
        <v>73</v>
      </c>
      <c r="E28" s="16">
        <v>701.05</v>
      </c>
      <c r="O28" s="22" t="s">
        <v>276</v>
      </c>
      <c r="P28" s="16" t="s">
        <v>337</v>
      </c>
    </row>
    <row r="29" spans="1:5" ht="12.75">
      <c r="A29" s="16" t="s">
        <v>93</v>
      </c>
      <c r="B29" s="30" t="s">
        <v>92</v>
      </c>
      <c r="C29" s="16" t="s">
        <v>75</v>
      </c>
      <c r="D29" s="16" t="s">
        <v>73</v>
      </c>
      <c r="E29" s="16">
        <v>701.05</v>
      </c>
    </row>
    <row r="30" spans="1:5" ht="12.75">
      <c r="A30" s="16" t="s">
        <v>95</v>
      </c>
      <c r="B30" s="30" t="s">
        <v>94</v>
      </c>
      <c r="C30" s="16" t="s">
        <v>75</v>
      </c>
      <c r="D30" s="16" t="s">
        <v>73</v>
      </c>
      <c r="E30" s="16">
        <v>701.05</v>
      </c>
    </row>
    <row r="31" spans="1:5" ht="12.75">
      <c r="A31" s="16" t="s">
        <v>97</v>
      </c>
      <c r="B31" s="30" t="s">
        <v>96</v>
      </c>
      <c r="C31" s="16" t="s">
        <v>75</v>
      </c>
      <c r="D31" s="16" t="s">
        <v>73</v>
      </c>
      <c r="E31" s="16">
        <v>701.05</v>
      </c>
    </row>
    <row r="32" spans="1:5" ht="12.75">
      <c r="A32" s="16" t="s">
        <v>99</v>
      </c>
      <c r="B32" s="30" t="s">
        <v>98</v>
      </c>
      <c r="C32" s="16" t="s">
        <v>75</v>
      </c>
      <c r="D32" s="16" t="s">
        <v>73</v>
      </c>
      <c r="E32" s="16">
        <v>701.05</v>
      </c>
    </row>
    <row r="33" spans="1:5" ht="12.75">
      <c r="A33" s="16" t="s">
        <v>76</v>
      </c>
      <c r="B33" s="30" t="s">
        <v>364</v>
      </c>
      <c r="C33" s="16" t="s">
        <v>75</v>
      </c>
      <c r="D33" s="16" t="s">
        <v>73</v>
      </c>
      <c r="E33" s="16">
        <v>701.05</v>
      </c>
    </row>
    <row r="34" spans="1:5" ht="12.75">
      <c r="A34" s="16" t="s">
        <v>101</v>
      </c>
      <c r="B34" s="30" t="s">
        <v>100</v>
      </c>
      <c r="C34" s="16" t="s">
        <v>75</v>
      </c>
      <c r="D34" s="16" t="s">
        <v>73</v>
      </c>
      <c r="E34" s="16">
        <v>701.05</v>
      </c>
    </row>
    <row r="35" spans="1:5" ht="12.75">
      <c r="A35" s="16" t="s">
        <v>103</v>
      </c>
      <c r="B35" s="30" t="s">
        <v>102</v>
      </c>
      <c r="C35" s="16" t="s">
        <v>75</v>
      </c>
      <c r="D35" s="16" t="s">
        <v>73</v>
      </c>
      <c r="E35" s="16">
        <v>701.05</v>
      </c>
    </row>
    <row r="36" spans="1:5" ht="12.75">
      <c r="A36" s="16" t="s">
        <v>105</v>
      </c>
      <c r="B36" s="30" t="s">
        <v>104</v>
      </c>
      <c r="C36" s="16" t="s">
        <v>75</v>
      </c>
      <c r="D36" s="16" t="s">
        <v>73</v>
      </c>
      <c r="E36" s="16">
        <v>701.05</v>
      </c>
    </row>
    <row r="37" spans="1:5" ht="12.75">
      <c r="A37" s="16" t="s">
        <v>107</v>
      </c>
      <c r="B37" s="30" t="s">
        <v>106</v>
      </c>
      <c r="C37" s="16" t="s">
        <v>75</v>
      </c>
      <c r="D37" s="16" t="s">
        <v>73</v>
      </c>
      <c r="E37" s="16">
        <v>701.05</v>
      </c>
    </row>
    <row r="38" spans="1:5" ht="12.75">
      <c r="A38" s="16" t="s">
        <v>109</v>
      </c>
      <c r="B38" s="30" t="s">
        <v>108</v>
      </c>
      <c r="C38" s="16" t="s">
        <v>75</v>
      </c>
      <c r="D38" s="16" t="s">
        <v>73</v>
      </c>
      <c r="E38" s="16">
        <v>701.05</v>
      </c>
    </row>
    <row r="39" spans="1:5" ht="12.75">
      <c r="A39" s="16" t="s">
        <v>111</v>
      </c>
      <c r="B39" s="30" t="s">
        <v>110</v>
      </c>
      <c r="C39" s="16" t="s">
        <v>75</v>
      </c>
      <c r="D39" s="16" t="s">
        <v>73</v>
      </c>
      <c r="E39" s="16">
        <v>701.05</v>
      </c>
    </row>
    <row r="40" spans="1:5" ht="12.75">
      <c r="A40" s="16" t="s">
        <v>113</v>
      </c>
      <c r="B40" s="30" t="s">
        <v>112</v>
      </c>
      <c r="C40" s="16" t="s">
        <v>75</v>
      </c>
      <c r="D40" s="16" t="s">
        <v>73</v>
      </c>
      <c r="E40" s="16">
        <v>701.05</v>
      </c>
    </row>
    <row r="41" spans="1:5" ht="12.75">
      <c r="A41" s="16" t="s">
        <v>115</v>
      </c>
      <c r="B41" s="30" t="s">
        <v>114</v>
      </c>
      <c r="C41" s="16" t="s">
        <v>75</v>
      </c>
      <c r="D41" s="16" t="s">
        <v>73</v>
      </c>
      <c r="E41" s="16">
        <v>701.05</v>
      </c>
    </row>
    <row r="42" spans="1:5" ht="12.75">
      <c r="A42" s="16" t="s">
        <v>117</v>
      </c>
      <c r="B42" s="30" t="s">
        <v>116</v>
      </c>
      <c r="C42" s="16" t="s">
        <v>75</v>
      </c>
      <c r="D42" s="16" t="s">
        <v>73</v>
      </c>
      <c r="E42" s="16">
        <v>701.05</v>
      </c>
    </row>
    <row r="43" spans="1:5" ht="12.75">
      <c r="A43" s="16" t="s">
        <v>128</v>
      </c>
      <c r="B43" s="30" t="s">
        <v>127</v>
      </c>
      <c r="C43" s="16" t="s">
        <v>75</v>
      </c>
      <c r="D43" s="16" t="s">
        <v>73</v>
      </c>
      <c r="E43" s="16">
        <v>701.05</v>
      </c>
    </row>
    <row r="44" spans="1:5" ht="12.75">
      <c r="A44" s="16" t="s">
        <v>119</v>
      </c>
      <c r="B44" s="30" t="s">
        <v>118</v>
      </c>
      <c r="C44" s="16" t="s">
        <v>75</v>
      </c>
      <c r="D44" s="16" t="s">
        <v>73</v>
      </c>
      <c r="E44" s="16">
        <v>701.05</v>
      </c>
    </row>
    <row r="45" spans="1:5" ht="12.75">
      <c r="A45" s="16" t="s">
        <v>5</v>
      </c>
      <c r="B45" s="30" t="s">
        <v>120</v>
      </c>
      <c r="C45" s="16" t="s">
        <v>75</v>
      </c>
      <c r="D45" s="16" t="s">
        <v>73</v>
      </c>
      <c r="E45" s="16">
        <v>701.05</v>
      </c>
    </row>
    <row r="46" spans="1:5" ht="12.75">
      <c r="A46" s="16" t="s">
        <v>122</v>
      </c>
      <c r="B46" s="30" t="s">
        <v>121</v>
      </c>
      <c r="C46" s="16" t="s">
        <v>75</v>
      </c>
      <c r="D46" s="16" t="s">
        <v>73</v>
      </c>
      <c r="E46" s="16">
        <v>701.05</v>
      </c>
    </row>
    <row r="47" spans="1:5" ht="12.75">
      <c r="A47" s="16" t="s">
        <v>124</v>
      </c>
      <c r="B47" s="30" t="s">
        <v>123</v>
      </c>
      <c r="C47" s="16" t="s">
        <v>75</v>
      </c>
      <c r="D47" s="16" t="s">
        <v>73</v>
      </c>
      <c r="E47" s="16">
        <v>701.05</v>
      </c>
    </row>
    <row r="48" spans="1:5" ht="12.75">
      <c r="A48" s="16" t="s">
        <v>126</v>
      </c>
      <c r="B48" s="30" t="s">
        <v>125</v>
      </c>
      <c r="C48" s="16" t="s">
        <v>75</v>
      </c>
      <c r="D48" s="16" t="s">
        <v>73</v>
      </c>
      <c r="E48" s="16">
        <v>701.05</v>
      </c>
    </row>
    <row r="49" spans="1:5" ht="12.75">
      <c r="A49" s="16" t="s">
        <v>87</v>
      </c>
      <c r="B49" s="30" t="s">
        <v>86</v>
      </c>
      <c r="C49" s="16" t="s">
        <v>75</v>
      </c>
      <c r="D49" s="16" t="s">
        <v>73</v>
      </c>
      <c r="E49" s="16">
        <v>701.06</v>
      </c>
    </row>
    <row r="50" spans="1:5" ht="12.75">
      <c r="A50" s="16" t="s">
        <v>107</v>
      </c>
      <c r="B50" s="30" t="s">
        <v>106</v>
      </c>
      <c r="C50" s="16" t="s">
        <v>75</v>
      </c>
      <c r="D50" s="16" t="s">
        <v>73</v>
      </c>
      <c r="E50" s="16">
        <v>701.06</v>
      </c>
    </row>
    <row r="51" spans="1:5" ht="12.75">
      <c r="A51" s="16" t="s">
        <v>109</v>
      </c>
      <c r="B51" s="30" t="s">
        <v>108</v>
      </c>
      <c r="C51" s="16" t="s">
        <v>75</v>
      </c>
      <c r="D51" s="16" t="s">
        <v>73</v>
      </c>
      <c r="E51" s="16">
        <v>701.06</v>
      </c>
    </row>
    <row r="52" spans="1:5" ht="12.75">
      <c r="A52" s="16" t="s">
        <v>85</v>
      </c>
      <c r="B52" s="30" t="s">
        <v>84</v>
      </c>
      <c r="C52" s="16" t="s">
        <v>75</v>
      </c>
      <c r="D52" s="16" t="s">
        <v>73</v>
      </c>
      <c r="E52" s="16">
        <v>701.07</v>
      </c>
    </row>
    <row r="53" spans="1:5" ht="12.75">
      <c r="A53" s="16" t="s">
        <v>409</v>
      </c>
      <c r="B53" s="30" t="s">
        <v>410</v>
      </c>
      <c r="C53" s="16" t="s">
        <v>75</v>
      </c>
      <c r="D53" s="16" t="s">
        <v>73</v>
      </c>
      <c r="E53" s="16">
        <v>701.07</v>
      </c>
    </row>
    <row r="54" spans="1:5" ht="12.75">
      <c r="A54" s="16" t="s">
        <v>119</v>
      </c>
      <c r="B54" s="30" t="s">
        <v>118</v>
      </c>
      <c r="C54" s="16" t="s">
        <v>75</v>
      </c>
      <c r="D54" s="16" t="s">
        <v>73</v>
      </c>
      <c r="E54" s="16">
        <v>701.07</v>
      </c>
    </row>
    <row r="55" spans="1:5" ht="12.75">
      <c r="A55" s="16" t="s">
        <v>85</v>
      </c>
      <c r="B55" s="30" t="s">
        <v>84</v>
      </c>
      <c r="C55" s="16" t="s">
        <v>75</v>
      </c>
      <c r="D55" s="16" t="s">
        <v>73</v>
      </c>
      <c r="E55" s="16">
        <v>702.04</v>
      </c>
    </row>
    <row r="56" spans="1:5" ht="12.75">
      <c r="A56" s="16" t="s">
        <v>448</v>
      </c>
      <c r="B56" s="30" t="s">
        <v>449</v>
      </c>
      <c r="C56" s="16" t="s">
        <v>72</v>
      </c>
      <c r="D56" s="16" t="s">
        <v>73</v>
      </c>
      <c r="E56" s="16">
        <v>704.01</v>
      </c>
    </row>
    <row r="57" spans="1:5" ht="12.75">
      <c r="A57" s="16" t="s">
        <v>130</v>
      </c>
      <c r="B57" s="30" t="s">
        <v>129</v>
      </c>
      <c r="C57" s="16" t="s">
        <v>72</v>
      </c>
      <c r="D57" s="16" t="s">
        <v>73</v>
      </c>
      <c r="E57" s="16">
        <v>704.01</v>
      </c>
    </row>
    <row r="58" spans="1:5" ht="12.75">
      <c r="A58" s="16" t="s">
        <v>132</v>
      </c>
      <c r="B58" s="30" t="s">
        <v>131</v>
      </c>
      <c r="C58" s="16" t="s">
        <v>72</v>
      </c>
      <c r="D58" s="16" t="s">
        <v>73</v>
      </c>
      <c r="E58" s="16">
        <v>704.01</v>
      </c>
    </row>
    <row r="59" spans="1:5" ht="12.75">
      <c r="A59" s="16" t="s">
        <v>189</v>
      </c>
      <c r="B59" s="30" t="s">
        <v>188</v>
      </c>
      <c r="C59" s="16" t="s">
        <v>72</v>
      </c>
      <c r="D59" s="16" t="s">
        <v>73</v>
      </c>
      <c r="E59" s="16">
        <v>704.01</v>
      </c>
    </row>
    <row r="60" spans="1:5" ht="12.75">
      <c r="A60" s="16" t="s">
        <v>191</v>
      </c>
      <c r="B60" s="30" t="s">
        <v>190</v>
      </c>
      <c r="C60" s="16" t="s">
        <v>72</v>
      </c>
      <c r="D60" s="16" t="s">
        <v>73</v>
      </c>
      <c r="E60" s="16">
        <v>704.01</v>
      </c>
    </row>
    <row r="61" spans="1:5" ht="12.75">
      <c r="A61" s="16" t="s">
        <v>193</v>
      </c>
      <c r="B61" s="30" t="s">
        <v>192</v>
      </c>
      <c r="C61" s="16" t="s">
        <v>72</v>
      </c>
      <c r="D61" s="16" t="s">
        <v>73</v>
      </c>
      <c r="E61" s="16">
        <v>704.01</v>
      </c>
    </row>
    <row r="62" spans="1:5" ht="12.75">
      <c r="A62" s="16" t="s">
        <v>137</v>
      </c>
      <c r="B62" s="30" t="s">
        <v>136</v>
      </c>
      <c r="C62" s="16" t="s">
        <v>72</v>
      </c>
      <c r="D62" s="16" t="s">
        <v>73</v>
      </c>
      <c r="E62" s="16">
        <v>704.01</v>
      </c>
    </row>
    <row r="63" spans="1:5" ht="12.75">
      <c r="A63" s="16" t="s">
        <v>139</v>
      </c>
      <c r="B63" s="30" t="s">
        <v>138</v>
      </c>
      <c r="C63" s="16" t="s">
        <v>72</v>
      </c>
      <c r="D63" s="16" t="s">
        <v>73</v>
      </c>
      <c r="E63" s="16">
        <v>704.01</v>
      </c>
    </row>
    <row r="64" spans="1:5" ht="12.75">
      <c r="A64" s="16" t="s">
        <v>141</v>
      </c>
      <c r="B64" s="30" t="s">
        <v>140</v>
      </c>
      <c r="C64" s="16" t="s">
        <v>72</v>
      </c>
      <c r="D64" s="16" t="s">
        <v>73</v>
      </c>
      <c r="E64" s="16">
        <v>704.01</v>
      </c>
    </row>
    <row r="65" spans="1:5" ht="12.75">
      <c r="A65" s="16" t="s">
        <v>480</v>
      </c>
      <c r="B65" s="30" t="s">
        <v>481</v>
      </c>
      <c r="C65" s="16" t="s">
        <v>72</v>
      </c>
      <c r="D65" s="16" t="s">
        <v>73</v>
      </c>
      <c r="E65" s="16">
        <v>704.01</v>
      </c>
    </row>
    <row r="66" spans="1:5" ht="12.75">
      <c r="A66" s="16" t="s">
        <v>143</v>
      </c>
      <c r="B66" s="30" t="s">
        <v>142</v>
      </c>
      <c r="C66" s="16" t="s">
        <v>72</v>
      </c>
      <c r="D66" s="16" t="s">
        <v>73</v>
      </c>
      <c r="E66" s="16">
        <v>704.01</v>
      </c>
    </row>
    <row r="67" spans="1:5" ht="12.75">
      <c r="A67" s="16" t="s">
        <v>71</v>
      </c>
      <c r="B67" s="30" t="s">
        <v>70</v>
      </c>
      <c r="C67" s="16" t="s">
        <v>72</v>
      </c>
      <c r="D67" s="16" t="s">
        <v>73</v>
      </c>
      <c r="E67" s="16">
        <v>704.01</v>
      </c>
    </row>
    <row r="68" spans="1:5" ht="12.75">
      <c r="A68" s="16" t="s">
        <v>145</v>
      </c>
      <c r="B68" s="30" t="s">
        <v>144</v>
      </c>
      <c r="C68" s="16" t="s">
        <v>72</v>
      </c>
      <c r="D68" s="16" t="s">
        <v>73</v>
      </c>
      <c r="E68" s="16">
        <v>704.01</v>
      </c>
    </row>
    <row r="69" spans="1:5" ht="12.75">
      <c r="A69" s="16" t="s">
        <v>147</v>
      </c>
      <c r="B69" s="30" t="s">
        <v>146</v>
      </c>
      <c r="C69" s="16" t="s">
        <v>72</v>
      </c>
      <c r="D69" s="16" t="s">
        <v>73</v>
      </c>
      <c r="E69" s="16">
        <v>704.01</v>
      </c>
    </row>
    <row r="70" spans="1:5" ht="12.75">
      <c r="A70" s="16" t="s">
        <v>148</v>
      </c>
      <c r="B70" s="30" t="s">
        <v>365</v>
      </c>
      <c r="C70" s="16" t="s">
        <v>72</v>
      </c>
      <c r="D70" s="16" t="s">
        <v>73</v>
      </c>
      <c r="E70" s="16">
        <v>704.01</v>
      </c>
    </row>
    <row r="71" spans="1:5" ht="12.75">
      <c r="A71" s="16" t="s">
        <v>149</v>
      </c>
      <c r="B71" s="30" t="s">
        <v>366</v>
      </c>
      <c r="C71" s="16" t="s">
        <v>72</v>
      </c>
      <c r="D71" s="16" t="s">
        <v>73</v>
      </c>
      <c r="E71" s="16">
        <v>704.01</v>
      </c>
    </row>
    <row r="72" spans="1:5" ht="12.75">
      <c r="A72" s="16" t="s">
        <v>150</v>
      </c>
      <c r="B72" s="30" t="s">
        <v>367</v>
      </c>
      <c r="C72" s="16" t="s">
        <v>72</v>
      </c>
      <c r="D72" s="16" t="s">
        <v>73</v>
      </c>
      <c r="E72" s="16">
        <v>704.01</v>
      </c>
    </row>
    <row r="73" spans="1:5" ht="12.75">
      <c r="A73" s="16" t="s">
        <v>151</v>
      </c>
      <c r="B73" s="30" t="s">
        <v>368</v>
      </c>
      <c r="C73" s="16" t="s">
        <v>72</v>
      </c>
      <c r="D73" s="16" t="s">
        <v>73</v>
      </c>
      <c r="E73" s="16">
        <v>704.01</v>
      </c>
    </row>
    <row r="74" spans="1:5" ht="12.75">
      <c r="A74" s="16" t="s">
        <v>152</v>
      </c>
      <c r="B74" s="30" t="s">
        <v>369</v>
      </c>
      <c r="C74" s="16" t="s">
        <v>72</v>
      </c>
      <c r="D74" s="16" t="s">
        <v>73</v>
      </c>
      <c r="E74" s="16">
        <v>704.01</v>
      </c>
    </row>
    <row r="75" spans="1:5" ht="12.75">
      <c r="A75" s="16" t="s">
        <v>154</v>
      </c>
      <c r="B75" s="30" t="s">
        <v>153</v>
      </c>
      <c r="C75" s="16" t="s">
        <v>72</v>
      </c>
      <c r="D75" s="16" t="s">
        <v>73</v>
      </c>
      <c r="E75" s="16">
        <v>704.01</v>
      </c>
    </row>
    <row r="76" spans="1:5" ht="12.75">
      <c r="A76" s="16" t="s">
        <v>156</v>
      </c>
      <c r="B76" s="30" t="s">
        <v>155</v>
      </c>
      <c r="C76" s="16" t="s">
        <v>72</v>
      </c>
      <c r="D76" s="16" t="s">
        <v>73</v>
      </c>
      <c r="E76" s="16">
        <v>704.01</v>
      </c>
    </row>
    <row r="77" spans="1:5" ht="12.75">
      <c r="A77" s="16" t="s">
        <v>160</v>
      </c>
      <c r="B77" s="30" t="s">
        <v>159</v>
      </c>
      <c r="C77" s="16" t="s">
        <v>72</v>
      </c>
      <c r="D77" s="16" t="s">
        <v>73</v>
      </c>
      <c r="E77" s="16">
        <v>704.01</v>
      </c>
    </row>
    <row r="78" spans="1:5" ht="12.75">
      <c r="A78" s="16" t="s">
        <v>162</v>
      </c>
      <c r="B78" s="30" t="s">
        <v>161</v>
      </c>
      <c r="C78" s="16" t="s">
        <v>72</v>
      </c>
      <c r="D78" s="16" t="s">
        <v>73</v>
      </c>
      <c r="E78" s="16">
        <v>704.01</v>
      </c>
    </row>
    <row r="79" spans="1:5" ht="12.75">
      <c r="A79" s="16" t="s">
        <v>411</v>
      </c>
      <c r="B79" s="30" t="s">
        <v>412</v>
      </c>
      <c r="C79" s="16" t="s">
        <v>72</v>
      </c>
      <c r="D79" s="16" t="s">
        <v>73</v>
      </c>
      <c r="E79" s="16">
        <v>704.01</v>
      </c>
    </row>
    <row r="80" spans="1:5" ht="12.75">
      <c r="A80" s="16" t="s">
        <v>486</v>
      </c>
      <c r="B80" s="30" t="s">
        <v>487</v>
      </c>
      <c r="C80" s="16" t="s">
        <v>72</v>
      </c>
      <c r="D80" s="16" t="s">
        <v>73</v>
      </c>
      <c r="E80" s="16">
        <v>704.01</v>
      </c>
    </row>
    <row r="81" spans="1:5" ht="12.75">
      <c r="A81" s="16" t="s">
        <v>15</v>
      </c>
      <c r="B81" s="30" t="s">
        <v>163</v>
      </c>
      <c r="C81" s="16" t="s">
        <v>72</v>
      </c>
      <c r="D81" s="16" t="s">
        <v>73</v>
      </c>
      <c r="E81" s="16">
        <v>704.01</v>
      </c>
    </row>
    <row r="82" spans="1:5" ht="12.75">
      <c r="A82" s="16" t="s">
        <v>165</v>
      </c>
      <c r="B82" s="30" t="s">
        <v>164</v>
      </c>
      <c r="C82" s="16" t="s">
        <v>72</v>
      </c>
      <c r="D82" s="16" t="s">
        <v>73</v>
      </c>
      <c r="E82" s="16">
        <v>704.01</v>
      </c>
    </row>
    <row r="83" spans="1:5" ht="12.75">
      <c r="A83" s="16" t="s">
        <v>167</v>
      </c>
      <c r="B83" s="30" t="s">
        <v>166</v>
      </c>
      <c r="C83" s="16" t="s">
        <v>72</v>
      </c>
      <c r="D83" s="16" t="s">
        <v>73</v>
      </c>
      <c r="E83" s="16">
        <v>704.01</v>
      </c>
    </row>
    <row r="84" spans="1:5" ht="12.75">
      <c r="A84" s="16" t="s">
        <v>169</v>
      </c>
      <c r="B84" s="30" t="s">
        <v>168</v>
      </c>
      <c r="C84" s="16" t="s">
        <v>72</v>
      </c>
      <c r="D84" s="16" t="s">
        <v>73</v>
      </c>
      <c r="E84" s="16">
        <v>704.01</v>
      </c>
    </row>
    <row r="85" spans="1:5" ht="12.75">
      <c r="A85" s="16" t="s">
        <v>413</v>
      </c>
      <c r="B85" s="30" t="s">
        <v>414</v>
      </c>
      <c r="C85" s="16" t="s">
        <v>72</v>
      </c>
      <c r="D85" s="16" t="s">
        <v>73</v>
      </c>
      <c r="E85" s="16">
        <v>704.01</v>
      </c>
    </row>
    <row r="86" spans="1:5" ht="12.75">
      <c r="A86" s="16" t="s">
        <v>438</v>
      </c>
      <c r="B86" s="30" t="s">
        <v>135</v>
      </c>
      <c r="C86" s="16" t="s">
        <v>72</v>
      </c>
      <c r="D86" s="16" t="s">
        <v>73</v>
      </c>
      <c r="E86" s="16">
        <v>704.01</v>
      </c>
    </row>
    <row r="87" spans="1:5" ht="12.75">
      <c r="A87" s="16" t="s">
        <v>171</v>
      </c>
      <c r="B87" s="30" t="s">
        <v>170</v>
      </c>
      <c r="C87" s="16" t="s">
        <v>72</v>
      </c>
      <c r="D87" s="16" t="s">
        <v>73</v>
      </c>
      <c r="E87" s="16">
        <v>704.01</v>
      </c>
    </row>
    <row r="88" spans="1:5" ht="12.75">
      <c r="A88" s="16" t="s">
        <v>439</v>
      </c>
      <c r="B88" s="30" t="s">
        <v>440</v>
      </c>
      <c r="C88" s="16" t="s">
        <v>72</v>
      </c>
      <c r="D88" s="16" t="s">
        <v>73</v>
      </c>
      <c r="E88" s="16">
        <v>704.01</v>
      </c>
    </row>
    <row r="89" spans="1:5" ht="12.75">
      <c r="A89" s="16" t="s">
        <v>183</v>
      </c>
      <c r="B89" s="30" t="s">
        <v>182</v>
      </c>
      <c r="C89" s="16" t="s">
        <v>72</v>
      </c>
      <c r="D89" s="16" t="s">
        <v>73</v>
      </c>
      <c r="E89" s="16">
        <v>704.01</v>
      </c>
    </row>
    <row r="90" spans="1:5" ht="12.75">
      <c r="A90" s="16" t="s">
        <v>475</v>
      </c>
      <c r="B90" s="30" t="s">
        <v>476</v>
      </c>
      <c r="C90" s="16" t="s">
        <v>72</v>
      </c>
      <c r="D90" s="16" t="s">
        <v>73</v>
      </c>
      <c r="E90" s="16">
        <v>704.01</v>
      </c>
    </row>
    <row r="91" spans="1:5" ht="12.75">
      <c r="A91" s="16" t="s">
        <v>482</v>
      </c>
      <c r="B91" s="30" t="s">
        <v>483</v>
      </c>
      <c r="C91" s="16" t="s">
        <v>72</v>
      </c>
      <c r="D91" s="16" t="s">
        <v>73</v>
      </c>
      <c r="E91" s="16" t="s">
        <v>13</v>
      </c>
    </row>
    <row r="92" spans="1:5" ht="12.75">
      <c r="A92" s="16" t="s">
        <v>130</v>
      </c>
      <c r="B92" s="30" t="s">
        <v>129</v>
      </c>
      <c r="C92" s="16" t="s">
        <v>72</v>
      </c>
      <c r="D92" s="16" t="s">
        <v>73</v>
      </c>
      <c r="E92" s="16" t="s">
        <v>13</v>
      </c>
    </row>
    <row r="93" spans="1:5" ht="12.75">
      <c r="A93" s="16" t="s">
        <v>189</v>
      </c>
      <c r="B93" s="30" t="s">
        <v>188</v>
      </c>
      <c r="C93" s="16" t="s">
        <v>72</v>
      </c>
      <c r="D93" s="16" t="s">
        <v>73</v>
      </c>
      <c r="E93" s="16" t="s">
        <v>13</v>
      </c>
    </row>
    <row r="94" spans="1:5" ht="12.75">
      <c r="A94" s="16" t="s">
        <v>191</v>
      </c>
      <c r="B94" s="30" t="s">
        <v>190</v>
      </c>
      <c r="C94" s="16" t="s">
        <v>72</v>
      </c>
      <c r="D94" s="16" t="s">
        <v>73</v>
      </c>
      <c r="E94" s="16" t="s">
        <v>13</v>
      </c>
    </row>
    <row r="95" spans="1:5" ht="12.75">
      <c r="A95" s="16" t="s">
        <v>134</v>
      </c>
      <c r="B95" s="30" t="s">
        <v>133</v>
      </c>
      <c r="C95" s="16" t="s">
        <v>72</v>
      </c>
      <c r="D95" s="16" t="s">
        <v>73</v>
      </c>
      <c r="E95" s="16" t="s">
        <v>13</v>
      </c>
    </row>
    <row r="96" spans="1:5" ht="12.75">
      <c r="A96" s="16" t="s">
        <v>496</v>
      </c>
      <c r="B96" s="30" t="s">
        <v>497</v>
      </c>
      <c r="C96" s="16" t="s">
        <v>72</v>
      </c>
      <c r="D96" s="16" t="s">
        <v>73</v>
      </c>
      <c r="E96" s="16" t="s">
        <v>13</v>
      </c>
    </row>
    <row r="97" spans="1:5" ht="12.75">
      <c r="A97" s="16" t="s">
        <v>137</v>
      </c>
      <c r="B97" s="30" t="s">
        <v>136</v>
      </c>
      <c r="C97" s="16" t="s">
        <v>72</v>
      </c>
      <c r="D97" s="16" t="s">
        <v>73</v>
      </c>
      <c r="E97" s="16" t="s">
        <v>13</v>
      </c>
    </row>
    <row r="98" spans="1:5" ht="12.75">
      <c r="A98" s="16" t="s">
        <v>139</v>
      </c>
      <c r="B98" s="30" t="s">
        <v>138</v>
      </c>
      <c r="C98" s="16" t="s">
        <v>72</v>
      </c>
      <c r="D98" s="16" t="s">
        <v>73</v>
      </c>
      <c r="E98" s="16" t="s">
        <v>13</v>
      </c>
    </row>
    <row r="99" spans="1:5" ht="12.75">
      <c r="A99" s="16" t="s">
        <v>141</v>
      </c>
      <c r="B99" s="30" t="s">
        <v>140</v>
      </c>
      <c r="C99" s="16" t="s">
        <v>72</v>
      </c>
      <c r="D99" s="16" t="s">
        <v>73</v>
      </c>
      <c r="E99" s="16" t="s">
        <v>13</v>
      </c>
    </row>
    <row r="100" spans="1:5" ht="12.75">
      <c r="A100" s="16" t="s">
        <v>143</v>
      </c>
      <c r="B100" s="30" t="s">
        <v>142</v>
      </c>
      <c r="C100" s="16" t="s">
        <v>72</v>
      </c>
      <c r="D100" s="16" t="s">
        <v>73</v>
      </c>
      <c r="E100" s="16" t="s">
        <v>13</v>
      </c>
    </row>
    <row r="101" spans="1:5" ht="12.75">
      <c r="A101" s="16" t="s">
        <v>71</v>
      </c>
      <c r="B101" s="30" t="s">
        <v>70</v>
      </c>
      <c r="C101" s="16" t="s">
        <v>72</v>
      </c>
      <c r="D101" s="16" t="s">
        <v>73</v>
      </c>
      <c r="E101" s="16" t="s">
        <v>13</v>
      </c>
    </row>
    <row r="102" spans="1:5" ht="12.75">
      <c r="A102" s="16" t="s">
        <v>145</v>
      </c>
      <c r="B102" s="30" t="s">
        <v>144</v>
      </c>
      <c r="C102" s="16" t="s">
        <v>72</v>
      </c>
      <c r="D102" s="16" t="s">
        <v>73</v>
      </c>
      <c r="E102" s="16" t="s">
        <v>13</v>
      </c>
    </row>
    <row r="103" spans="1:5" ht="12.75">
      <c r="A103" s="16" t="s">
        <v>147</v>
      </c>
      <c r="B103" s="30" t="s">
        <v>146</v>
      </c>
      <c r="C103" s="16" t="s">
        <v>72</v>
      </c>
      <c r="D103" s="16" t="s">
        <v>73</v>
      </c>
      <c r="E103" s="16" t="s">
        <v>13</v>
      </c>
    </row>
    <row r="104" spans="1:5" ht="12.75">
      <c r="A104" s="16" t="s">
        <v>148</v>
      </c>
      <c r="B104" s="30" t="s">
        <v>365</v>
      </c>
      <c r="C104" s="16" t="s">
        <v>72</v>
      </c>
      <c r="D104" s="16" t="s">
        <v>73</v>
      </c>
      <c r="E104" s="16" t="s">
        <v>13</v>
      </c>
    </row>
    <row r="105" spans="1:5" ht="12.75">
      <c r="A105" s="16" t="s">
        <v>149</v>
      </c>
      <c r="B105" s="30" t="s">
        <v>366</v>
      </c>
      <c r="C105" s="16" t="s">
        <v>72</v>
      </c>
      <c r="D105" s="16" t="s">
        <v>73</v>
      </c>
      <c r="E105" s="16" t="s">
        <v>13</v>
      </c>
    </row>
    <row r="106" spans="1:5" ht="12.75">
      <c r="A106" s="16" t="s">
        <v>150</v>
      </c>
      <c r="B106" s="30" t="s">
        <v>367</v>
      </c>
      <c r="C106" s="16" t="s">
        <v>72</v>
      </c>
      <c r="D106" s="16" t="s">
        <v>73</v>
      </c>
      <c r="E106" s="16" t="s">
        <v>13</v>
      </c>
    </row>
    <row r="107" spans="1:5" ht="12.75">
      <c r="A107" s="16" t="s">
        <v>151</v>
      </c>
      <c r="B107" s="30" t="s">
        <v>368</v>
      </c>
      <c r="C107" s="16" t="s">
        <v>72</v>
      </c>
      <c r="D107" s="16" t="s">
        <v>73</v>
      </c>
      <c r="E107" s="16" t="s">
        <v>13</v>
      </c>
    </row>
    <row r="108" spans="1:5" ht="12.75">
      <c r="A108" s="16" t="s">
        <v>152</v>
      </c>
      <c r="B108" s="30" t="s">
        <v>369</v>
      </c>
      <c r="C108" s="16" t="s">
        <v>72</v>
      </c>
      <c r="D108" s="16" t="s">
        <v>73</v>
      </c>
      <c r="E108" s="16" t="s">
        <v>13</v>
      </c>
    </row>
    <row r="109" spans="1:5" ht="12.75">
      <c r="A109" s="16" t="s">
        <v>154</v>
      </c>
      <c r="B109" s="30" t="s">
        <v>153</v>
      </c>
      <c r="C109" s="16" t="s">
        <v>72</v>
      </c>
      <c r="D109" s="16" t="s">
        <v>73</v>
      </c>
      <c r="E109" s="16" t="s">
        <v>13</v>
      </c>
    </row>
    <row r="110" spans="1:5" ht="12.75">
      <c r="A110" s="16" t="s">
        <v>156</v>
      </c>
      <c r="B110" s="30" t="s">
        <v>155</v>
      </c>
      <c r="C110" s="16" t="s">
        <v>72</v>
      </c>
      <c r="D110" s="16" t="s">
        <v>73</v>
      </c>
      <c r="E110" s="16" t="s">
        <v>13</v>
      </c>
    </row>
    <row r="111" spans="1:5" ht="12.75">
      <c r="A111" s="16" t="s">
        <v>158</v>
      </c>
      <c r="B111" s="30" t="s">
        <v>157</v>
      </c>
      <c r="C111" s="16" t="s">
        <v>72</v>
      </c>
      <c r="D111" s="16" t="s">
        <v>73</v>
      </c>
      <c r="E111" s="16" t="s">
        <v>13</v>
      </c>
    </row>
    <row r="112" spans="1:5" ht="12.75">
      <c r="A112" s="16" t="s">
        <v>160</v>
      </c>
      <c r="B112" s="30" t="s">
        <v>159</v>
      </c>
      <c r="C112" s="16" t="s">
        <v>72</v>
      </c>
      <c r="D112" s="16" t="s">
        <v>73</v>
      </c>
      <c r="E112" s="16" t="s">
        <v>13</v>
      </c>
    </row>
    <row r="113" spans="1:5" ht="12.75">
      <c r="A113" s="16" t="s">
        <v>411</v>
      </c>
      <c r="B113" s="30" t="s">
        <v>412</v>
      </c>
      <c r="C113" s="16" t="s">
        <v>72</v>
      </c>
      <c r="D113" s="16" t="s">
        <v>73</v>
      </c>
      <c r="E113" s="16" t="s">
        <v>13</v>
      </c>
    </row>
    <row r="114" spans="1:5" ht="12.75">
      <c r="A114" s="16" t="s">
        <v>486</v>
      </c>
      <c r="B114" s="30" t="s">
        <v>487</v>
      </c>
      <c r="C114" s="16" t="s">
        <v>72</v>
      </c>
      <c r="D114" s="16" t="s">
        <v>73</v>
      </c>
      <c r="E114" s="16" t="s">
        <v>13</v>
      </c>
    </row>
    <row r="115" spans="1:5" ht="12.75">
      <c r="A115" s="16" t="s">
        <v>15</v>
      </c>
      <c r="B115" s="30" t="s">
        <v>163</v>
      </c>
      <c r="C115" s="16" t="s">
        <v>72</v>
      </c>
      <c r="D115" s="16" t="s">
        <v>73</v>
      </c>
      <c r="E115" s="16" t="s">
        <v>13</v>
      </c>
    </row>
    <row r="116" spans="1:5" ht="12.75">
      <c r="A116" s="16" t="s">
        <v>165</v>
      </c>
      <c r="B116" s="30" t="s">
        <v>164</v>
      </c>
      <c r="C116" s="16" t="s">
        <v>72</v>
      </c>
      <c r="D116" s="16" t="s">
        <v>73</v>
      </c>
      <c r="E116" s="16" t="s">
        <v>13</v>
      </c>
    </row>
    <row r="117" spans="1:5" ht="12.75">
      <c r="A117" s="16" t="s">
        <v>167</v>
      </c>
      <c r="B117" s="30" t="s">
        <v>166</v>
      </c>
      <c r="C117" s="16" t="s">
        <v>72</v>
      </c>
      <c r="D117" s="16" t="s">
        <v>73</v>
      </c>
      <c r="E117" s="16" t="s">
        <v>13</v>
      </c>
    </row>
    <row r="118" spans="1:5" ht="12.75">
      <c r="A118" s="16" t="s">
        <v>438</v>
      </c>
      <c r="B118" s="30" t="s">
        <v>135</v>
      </c>
      <c r="C118" s="16" t="s">
        <v>72</v>
      </c>
      <c r="D118" s="16" t="s">
        <v>73</v>
      </c>
      <c r="E118" s="16" t="s">
        <v>13</v>
      </c>
    </row>
    <row r="119" spans="1:5" ht="12.75">
      <c r="A119" s="16" t="s">
        <v>493</v>
      </c>
      <c r="B119" s="30" t="s">
        <v>492</v>
      </c>
      <c r="C119" s="16" t="s">
        <v>72</v>
      </c>
      <c r="D119" s="16" t="s">
        <v>73</v>
      </c>
      <c r="E119" s="16" t="s">
        <v>13</v>
      </c>
    </row>
    <row r="120" spans="1:5" ht="12.75">
      <c r="A120" s="16" t="s">
        <v>173</v>
      </c>
      <c r="B120" s="30" t="s">
        <v>172</v>
      </c>
      <c r="C120" s="16" t="s">
        <v>72</v>
      </c>
      <c r="D120" s="16" t="s">
        <v>73</v>
      </c>
      <c r="E120" s="16" t="s">
        <v>13</v>
      </c>
    </row>
    <row r="121" spans="1:5" ht="12.75">
      <c r="A121" s="16" t="s">
        <v>175</v>
      </c>
      <c r="B121" s="30" t="s">
        <v>174</v>
      </c>
      <c r="C121" s="16" t="s">
        <v>72</v>
      </c>
      <c r="D121" s="16" t="s">
        <v>73</v>
      </c>
      <c r="E121" s="16" t="s">
        <v>13</v>
      </c>
    </row>
    <row r="122" spans="1:5" ht="12.75">
      <c r="A122" s="16" t="s">
        <v>177</v>
      </c>
      <c r="B122" s="30" t="s">
        <v>176</v>
      </c>
      <c r="C122" s="16" t="s">
        <v>72</v>
      </c>
      <c r="D122" s="16" t="s">
        <v>73</v>
      </c>
      <c r="E122" s="16" t="s">
        <v>13</v>
      </c>
    </row>
    <row r="123" spans="1:5" ht="12.75">
      <c r="A123" s="16" t="s">
        <v>395</v>
      </c>
      <c r="B123" s="30" t="s">
        <v>396</v>
      </c>
      <c r="C123" s="16" t="s">
        <v>72</v>
      </c>
      <c r="D123" s="16" t="s">
        <v>73</v>
      </c>
      <c r="E123" s="16" t="s">
        <v>13</v>
      </c>
    </row>
    <row r="124" spans="1:5" ht="12.75">
      <c r="A124" s="16" t="s">
        <v>415</v>
      </c>
      <c r="B124" s="30" t="s">
        <v>416</v>
      </c>
      <c r="C124" s="16" t="s">
        <v>72</v>
      </c>
      <c r="D124" s="16" t="s">
        <v>73</v>
      </c>
      <c r="E124" s="16" t="s">
        <v>13</v>
      </c>
    </row>
    <row r="125" spans="1:5" ht="12.75">
      <c r="A125" s="16" t="s">
        <v>179</v>
      </c>
      <c r="B125" s="30" t="s">
        <v>178</v>
      </c>
      <c r="C125" s="16" t="s">
        <v>72</v>
      </c>
      <c r="D125" s="16" t="s">
        <v>73</v>
      </c>
      <c r="E125" s="16" t="s">
        <v>13</v>
      </c>
    </row>
    <row r="126" spans="1:5" ht="12.75">
      <c r="A126" s="16" t="s">
        <v>181</v>
      </c>
      <c r="B126" s="30" t="s">
        <v>180</v>
      </c>
      <c r="C126" s="16" t="s">
        <v>72</v>
      </c>
      <c r="D126" s="16" t="s">
        <v>73</v>
      </c>
      <c r="E126" s="16" t="s">
        <v>13</v>
      </c>
    </row>
    <row r="127" spans="1:5" ht="12.75">
      <c r="A127" s="16" t="s">
        <v>183</v>
      </c>
      <c r="B127" s="30" t="s">
        <v>182</v>
      </c>
      <c r="C127" s="16" t="s">
        <v>72</v>
      </c>
      <c r="D127" s="16" t="s">
        <v>73</v>
      </c>
      <c r="E127" s="16" t="s">
        <v>13</v>
      </c>
    </row>
    <row r="128" spans="1:5" ht="12.75">
      <c r="A128" s="16" t="s">
        <v>475</v>
      </c>
      <c r="B128" s="30" t="s">
        <v>476</v>
      </c>
      <c r="C128" s="16" t="s">
        <v>72</v>
      </c>
      <c r="D128" s="16" t="s">
        <v>73</v>
      </c>
      <c r="E128" s="16" t="s">
        <v>13</v>
      </c>
    </row>
    <row r="129" spans="1:5" ht="12.75">
      <c r="A129" s="16" t="s">
        <v>185</v>
      </c>
      <c r="B129" s="30" t="s">
        <v>186</v>
      </c>
      <c r="C129" s="16" t="s">
        <v>72</v>
      </c>
      <c r="D129" s="16" t="s">
        <v>73</v>
      </c>
      <c r="E129" s="16" t="s">
        <v>13</v>
      </c>
    </row>
    <row r="130" spans="1:5" ht="12.75">
      <c r="A130" s="16" t="s">
        <v>16</v>
      </c>
      <c r="B130" s="30" t="s">
        <v>187</v>
      </c>
      <c r="C130" s="16" t="s">
        <v>72</v>
      </c>
      <c r="D130" s="16" t="s">
        <v>73</v>
      </c>
      <c r="E130" s="16" t="s">
        <v>13</v>
      </c>
    </row>
    <row r="131" spans="1:5" ht="12.75">
      <c r="A131" s="16" t="s">
        <v>482</v>
      </c>
      <c r="B131" s="30" t="s">
        <v>483</v>
      </c>
      <c r="C131" s="16" t="s">
        <v>72</v>
      </c>
      <c r="D131" s="16" t="s">
        <v>73</v>
      </c>
      <c r="E131" s="16" t="s">
        <v>17</v>
      </c>
    </row>
    <row r="132" spans="1:5" ht="12.75">
      <c r="A132" s="16" t="s">
        <v>130</v>
      </c>
      <c r="B132" s="30" t="s">
        <v>129</v>
      </c>
      <c r="C132" s="16" t="s">
        <v>72</v>
      </c>
      <c r="D132" s="16" t="s">
        <v>73</v>
      </c>
      <c r="E132" s="16" t="s">
        <v>17</v>
      </c>
    </row>
    <row r="133" spans="1:5" ht="12.75">
      <c r="A133" s="16" t="s">
        <v>189</v>
      </c>
      <c r="B133" s="30" t="s">
        <v>188</v>
      </c>
      <c r="C133" s="16" t="s">
        <v>72</v>
      </c>
      <c r="D133" s="16" t="s">
        <v>73</v>
      </c>
      <c r="E133" s="16" t="s">
        <v>17</v>
      </c>
    </row>
    <row r="134" spans="1:5" ht="12.75">
      <c r="A134" s="16" t="s">
        <v>191</v>
      </c>
      <c r="B134" s="30" t="s">
        <v>190</v>
      </c>
      <c r="C134" s="16" t="s">
        <v>72</v>
      </c>
      <c r="D134" s="16" t="s">
        <v>73</v>
      </c>
      <c r="E134" s="16" t="s">
        <v>17</v>
      </c>
    </row>
    <row r="135" spans="1:5" ht="12.75">
      <c r="A135" s="16" t="s">
        <v>134</v>
      </c>
      <c r="B135" s="30" t="s">
        <v>133</v>
      </c>
      <c r="C135" s="16" t="s">
        <v>72</v>
      </c>
      <c r="D135" s="16" t="s">
        <v>73</v>
      </c>
      <c r="E135" s="16" t="s">
        <v>17</v>
      </c>
    </row>
    <row r="136" spans="1:5" ht="12.75">
      <c r="A136" s="16" t="s">
        <v>496</v>
      </c>
      <c r="B136" s="30" t="s">
        <v>497</v>
      </c>
      <c r="C136" s="16" t="s">
        <v>72</v>
      </c>
      <c r="D136" s="16" t="s">
        <v>73</v>
      </c>
      <c r="E136" s="16" t="s">
        <v>17</v>
      </c>
    </row>
    <row r="137" spans="1:5" ht="12.75">
      <c r="A137" s="16" t="s">
        <v>137</v>
      </c>
      <c r="B137" s="30" t="s">
        <v>136</v>
      </c>
      <c r="C137" s="16" t="s">
        <v>72</v>
      </c>
      <c r="D137" s="16" t="s">
        <v>73</v>
      </c>
      <c r="E137" s="16" t="s">
        <v>17</v>
      </c>
    </row>
    <row r="138" spans="1:5" ht="12.75">
      <c r="A138" s="16" t="s">
        <v>139</v>
      </c>
      <c r="B138" s="30" t="s">
        <v>138</v>
      </c>
      <c r="C138" s="16" t="s">
        <v>72</v>
      </c>
      <c r="D138" s="16" t="s">
        <v>73</v>
      </c>
      <c r="E138" s="16" t="s">
        <v>17</v>
      </c>
    </row>
    <row r="139" spans="1:5" ht="12.75">
      <c r="A139" s="16" t="s">
        <v>141</v>
      </c>
      <c r="B139" s="30" t="s">
        <v>140</v>
      </c>
      <c r="C139" s="16" t="s">
        <v>72</v>
      </c>
      <c r="D139" s="16" t="s">
        <v>73</v>
      </c>
      <c r="E139" s="16" t="s">
        <v>17</v>
      </c>
    </row>
    <row r="140" spans="1:5" ht="12.75">
      <c r="A140" s="16" t="s">
        <v>143</v>
      </c>
      <c r="B140" s="30" t="s">
        <v>142</v>
      </c>
      <c r="C140" s="16" t="s">
        <v>72</v>
      </c>
      <c r="D140" s="16" t="s">
        <v>73</v>
      </c>
      <c r="E140" s="16" t="s">
        <v>17</v>
      </c>
    </row>
    <row r="141" spans="1:5" ht="12.75">
      <c r="A141" s="16" t="s">
        <v>71</v>
      </c>
      <c r="B141" s="30" t="s">
        <v>70</v>
      </c>
      <c r="C141" s="16" t="s">
        <v>72</v>
      </c>
      <c r="D141" s="16" t="s">
        <v>73</v>
      </c>
      <c r="E141" s="16" t="s">
        <v>17</v>
      </c>
    </row>
    <row r="142" spans="1:5" ht="12.75">
      <c r="A142" s="16" t="s">
        <v>145</v>
      </c>
      <c r="B142" s="30" t="s">
        <v>144</v>
      </c>
      <c r="C142" s="16" t="s">
        <v>72</v>
      </c>
      <c r="D142" s="16" t="s">
        <v>73</v>
      </c>
      <c r="E142" s="16" t="s">
        <v>17</v>
      </c>
    </row>
    <row r="143" spans="1:5" ht="12.75">
      <c r="A143" s="16" t="s">
        <v>148</v>
      </c>
      <c r="B143" s="30" t="s">
        <v>365</v>
      </c>
      <c r="C143" s="16" t="s">
        <v>72</v>
      </c>
      <c r="D143" s="16" t="s">
        <v>73</v>
      </c>
      <c r="E143" s="16" t="s">
        <v>17</v>
      </c>
    </row>
    <row r="144" spans="1:5" ht="12.75">
      <c r="A144" s="16" t="s">
        <v>149</v>
      </c>
      <c r="B144" s="30" t="s">
        <v>366</v>
      </c>
      <c r="C144" s="16" t="s">
        <v>72</v>
      </c>
      <c r="D144" s="16" t="s">
        <v>73</v>
      </c>
      <c r="E144" s="16" t="s">
        <v>17</v>
      </c>
    </row>
    <row r="145" spans="1:5" ht="12.75">
      <c r="A145" s="16" t="s">
        <v>150</v>
      </c>
      <c r="B145" s="30" t="s">
        <v>367</v>
      </c>
      <c r="C145" s="16" t="s">
        <v>72</v>
      </c>
      <c r="D145" s="16" t="s">
        <v>73</v>
      </c>
      <c r="E145" s="16" t="s">
        <v>17</v>
      </c>
    </row>
    <row r="146" spans="1:5" ht="12.75">
      <c r="A146" s="16" t="s">
        <v>151</v>
      </c>
      <c r="B146" s="30" t="s">
        <v>368</v>
      </c>
      <c r="C146" s="16" t="s">
        <v>72</v>
      </c>
      <c r="D146" s="16" t="s">
        <v>73</v>
      </c>
      <c r="E146" s="16" t="s">
        <v>17</v>
      </c>
    </row>
    <row r="147" spans="1:5" ht="12.75">
      <c r="A147" s="16" t="s">
        <v>152</v>
      </c>
      <c r="B147" s="30" t="s">
        <v>369</v>
      </c>
      <c r="C147" s="16" t="s">
        <v>72</v>
      </c>
      <c r="D147" s="16" t="s">
        <v>73</v>
      </c>
      <c r="E147" s="16" t="s">
        <v>17</v>
      </c>
    </row>
    <row r="148" spans="1:5" ht="12.75">
      <c r="A148" s="16" t="s">
        <v>154</v>
      </c>
      <c r="B148" s="30" t="s">
        <v>153</v>
      </c>
      <c r="C148" s="16" t="s">
        <v>72</v>
      </c>
      <c r="D148" s="16" t="s">
        <v>73</v>
      </c>
      <c r="E148" s="16" t="s">
        <v>17</v>
      </c>
    </row>
    <row r="149" spans="1:5" ht="12.75">
      <c r="A149" s="16" t="s">
        <v>156</v>
      </c>
      <c r="B149" s="30" t="s">
        <v>155</v>
      </c>
      <c r="C149" s="16" t="s">
        <v>72</v>
      </c>
      <c r="D149" s="16" t="s">
        <v>73</v>
      </c>
      <c r="E149" s="16" t="s">
        <v>17</v>
      </c>
    </row>
    <row r="150" spans="1:5" ht="12.75">
      <c r="A150" s="16" t="s">
        <v>158</v>
      </c>
      <c r="B150" s="30" t="s">
        <v>157</v>
      </c>
      <c r="C150" s="16" t="s">
        <v>72</v>
      </c>
      <c r="D150" s="16" t="s">
        <v>73</v>
      </c>
      <c r="E150" s="16" t="s">
        <v>17</v>
      </c>
    </row>
    <row r="151" spans="1:5" ht="12.75">
      <c r="A151" s="16" t="s">
        <v>160</v>
      </c>
      <c r="B151" s="30" t="s">
        <v>159</v>
      </c>
      <c r="C151" s="16" t="s">
        <v>72</v>
      </c>
      <c r="D151" s="16" t="s">
        <v>73</v>
      </c>
      <c r="E151" s="16" t="s">
        <v>17</v>
      </c>
    </row>
    <row r="152" spans="1:5" ht="12.75">
      <c r="A152" s="16" t="s">
        <v>411</v>
      </c>
      <c r="B152" s="30" t="s">
        <v>412</v>
      </c>
      <c r="C152" s="16" t="s">
        <v>72</v>
      </c>
      <c r="D152" s="16" t="s">
        <v>73</v>
      </c>
      <c r="E152" s="16" t="s">
        <v>17</v>
      </c>
    </row>
    <row r="153" spans="1:5" ht="12.75">
      <c r="A153" s="16" t="s">
        <v>486</v>
      </c>
      <c r="B153" s="30" t="s">
        <v>487</v>
      </c>
      <c r="C153" s="16" t="s">
        <v>72</v>
      </c>
      <c r="D153" s="16" t="s">
        <v>73</v>
      </c>
      <c r="E153" s="16" t="s">
        <v>17</v>
      </c>
    </row>
    <row r="154" spans="1:5" ht="12.75">
      <c r="A154" s="16" t="s">
        <v>15</v>
      </c>
      <c r="B154" s="30" t="s">
        <v>163</v>
      </c>
      <c r="C154" s="16" t="s">
        <v>72</v>
      </c>
      <c r="D154" s="16" t="s">
        <v>73</v>
      </c>
      <c r="E154" s="16" t="s">
        <v>17</v>
      </c>
    </row>
    <row r="155" spans="1:5" ht="12.75">
      <c r="A155" s="16" t="s">
        <v>165</v>
      </c>
      <c r="B155" s="30" t="s">
        <v>164</v>
      </c>
      <c r="C155" s="16" t="s">
        <v>72</v>
      </c>
      <c r="D155" s="16" t="s">
        <v>73</v>
      </c>
      <c r="E155" s="16" t="s">
        <v>17</v>
      </c>
    </row>
    <row r="156" spans="1:5" ht="12.75">
      <c r="A156" s="16" t="s">
        <v>167</v>
      </c>
      <c r="B156" s="30" t="s">
        <v>166</v>
      </c>
      <c r="C156" s="16" t="s">
        <v>72</v>
      </c>
      <c r="D156" s="16" t="s">
        <v>73</v>
      </c>
      <c r="E156" s="16" t="s">
        <v>17</v>
      </c>
    </row>
    <row r="157" spans="1:5" ht="12.75">
      <c r="A157" s="16" t="s">
        <v>438</v>
      </c>
      <c r="B157" s="30" t="s">
        <v>135</v>
      </c>
      <c r="C157" s="16" t="s">
        <v>72</v>
      </c>
      <c r="D157" s="16" t="s">
        <v>73</v>
      </c>
      <c r="E157" s="16" t="s">
        <v>17</v>
      </c>
    </row>
    <row r="158" spans="1:5" ht="12.75">
      <c r="A158" s="16" t="s">
        <v>493</v>
      </c>
      <c r="B158" s="30" t="s">
        <v>492</v>
      </c>
      <c r="C158" s="16" t="s">
        <v>72</v>
      </c>
      <c r="D158" s="16" t="s">
        <v>73</v>
      </c>
      <c r="E158" s="16" t="s">
        <v>17</v>
      </c>
    </row>
    <row r="159" spans="1:5" ht="12.75">
      <c r="A159" s="16" t="s">
        <v>173</v>
      </c>
      <c r="B159" s="30" t="s">
        <v>172</v>
      </c>
      <c r="C159" s="16" t="s">
        <v>72</v>
      </c>
      <c r="D159" s="16" t="s">
        <v>73</v>
      </c>
      <c r="E159" s="16" t="s">
        <v>17</v>
      </c>
    </row>
    <row r="160" spans="1:5" ht="12.75">
      <c r="A160" s="16" t="s">
        <v>175</v>
      </c>
      <c r="B160" s="30" t="s">
        <v>174</v>
      </c>
      <c r="C160" s="16" t="s">
        <v>72</v>
      </c>
      <c r="D160" s="16" t="s">
        <v>73</v>
      </c>
      <c r="E160" s="16" t="s">
        <v>17</v>
      </c>
    </row>
    <row r="161" spans="1:5" ht="12.75">
      <c r="A161" s="16" t="s">
        <v>177</v>
      </c>
      <c r="B161" s="30" t="s">
        <v>176</v>
      </c>
      <c r="C161" s="16" t="s">
        <v>72</v>
      </c>
      <c r="D161" s="16" t="s">
        <v>73</v>
      </c>
      <c r="E161" s="16" t="s">
        <v>17</v>
      </c>
    </row>
    <row r="162" spans="1:5" ht="12.75">
      <c r="A162" s="16" t="s">
        <v>395</v>
      </c>
      <c r="B162" s="30" t="s">
        <v>396</v>
      </c>
      <c r="C162" s="16" t="s">
        <v>72</v>
      </c>
      <c r="D162" s="16" t="s">
        <v>73</v>
      </c>
      <c r="E162" s="16" t="s">
        <v>17</v>
      </c>
    </row>
    <row r="163" spans="1:5" ht="12.75">
      <c r="A163" s="16" t="s">
        <v>415</v>
      </c>
      <c r="B163" s="30" t="s">
        <v>416</v>
      </c>
      <c r="C163" s="16" t="s">
        <v>72</v>
      </c>
      <c r="D163" s="16" t="s">
        <v>73</v>
      </c>
      <c r="E163" s="16" t="s">
        <v>17</v>
      </c>
    </row>
    <row r="164" spans="1:5" ht="12.75">
      <c r="A164" s="16" t="s">
        <v>179</v>
      </c>
      <c r="B164" s="30" t="s">
        <v>178</v>
      </c>
      <c r="C164" s="16" t="s">
        <v>72</v>
      </c>
      <c r="D164" s="16" t="s">
        <v>73</v>
      </c>
      <c r="E164" s="16" t="s">
        <v>17</v>
      </c>
    </row>
    <row r="165" spans="1:5" ht="12.75">
      <c r="A165" s="16" t="s">
        <v>181</v>
      </c>
      <c r="B165" s="30" t="s">
        <v>180</v>
      </c>
      <c r="C165" s="16" t="s">
        <v>72</v>
      </c>
      <c r="D165" s="16" t="s">
        <v>73</v>
      </c>
      <c r="E165" s="16" t="s">
        <v>17</v>
      </c>
    </row>
    <row r="166" spans="1:5" ht="12.75">
      <c r="A166" s="16" t="s">
        <v>183</v>
      </c>
      <c r="B166" s="30" t="s">
        <v>182</v>
      </c>
      <c r="C166" s="16" t="s">
        <v>72</v>
      </c>
      <c r="D166" s="16" t="s">
        <v>73</v>
      </c>
      <c r="E166" s="16" t="s">
        <v>17</v>
      </c>
    </row>
    <row r="167" spans="1:5" ht="12.75">
      <c r="A167" s="16" t="s">
        <v>475</v>
      </c>
      <c r="B167" s="30" t="s">
        <v>476</v>
      </c>
      <c r="C167" s="16" t="s">
        <v>72</v>
      </c>
      <c r="D167" s="16" t="s">
        <v>73</v>
      </c>
      <c r="E167" s="16" t="s">
        <v>17</v>
      </c>
    </row>
    <row r="168" spans="1:5" ht="12.75">
      <c r="A168" s="16" t="s">
        <v>185</v>
      </c>
      <c r="B168" s="30" t="s">
        <v>184</v>
      </c>
      <c r="C168" s="16" t="s">
        <v>72</v>
      </c>
      <c r="D168" s="16" t="s">
        <v>73</v>
      </c>
      <c r="E168" s="16" t="s">
        <v>17</v>
      </c>
    </row>
    <row r="169" spans="1:5" ht="12.75">
      <c r="A169" s="16" t="s">
        <v>16</v>
      </c>
      <c r="B169" s="30" t="s">
        <v>187</v>
      </c>
      <c r="C169" s="16" t="s">
        <v>72</v>
      </c>
      <c r="D169" s="16" t="s">
        <v>73</v>
      </c>
      <c r="E169" s="16" t="s">
        <v>17</v>
      </c>
    </row>
    <row r="170" spans="1:5" ht="12.75">
      <c r="A170" s="16" t="s">
        <v>482</v>
      </c>
      <c r="B170" s="30" t="s">
        <v>483</v>
      </c>
      <c r="C170" s="16" t="s">
        <v>72</v>
      </c>
      <c r="D170" s="16" t="s">
        <v>73</v>
      </c>
      <c r="E170" s="16" t="s">
        <v>18</v>
      </c>
    </row>
    <row r="171" spans="1:5" ht="12.75">
      <c r="A171" s="16" t="s">
        <v>130</v>
      </c>
      <c r="B171" s="30" t="s">
        <v>129</v>
      </c>
      <c r="C171" s="16" t="s">
        <v>72</v>
      </c>
      <c r="D171" s="16" t="s">
        <v>73</v>
      </c>
      <c r="E171" s="16" t="s">
        <v>18</v>
      </c>
    </row>
    <row r="172" spans="1:5" ht="12.75">
      <c r="A172" s="16" t="s">
        <v>189</v>
      </c>
      <c r="B172" s="30" t="s">
        <v>188</v>
      </c>
      <c r="C172" s="16" t="s">
        <v>72</v>
      </c>
      <c r="D172" s="16" t="s">
        <v>73</v>
      </c>
      <c r="E172" s="16" t="s">
        <v>18</v>
      </c>
    </row>
    <row r="173" spans="1:5" ht="12.75">
      <c r="A173" s="16" t="s">
        <v>191</v>
      </c>
      <c r="B173" s="30" t="s">
        <v>190</v>
      </c>
      <c r="C173" s="16" t="s">
        <v>72</v>
      </c>
      <c r="D173" s="16" t="s">
        <v>73</v>
      </c>
      <c r="E173" s="16" t="s">
        <v>18</v>
      </c>
    </row>
    <row r="174" spans="1:5" ht="12.75">
      <c r="A174" s="16" t="s">
        <v>134</v>
      </c>
      <c r="B174" s="30" t="s">
        <v>133</v>
      </c>
      <c r="C174" s="16" t="s">
        <v>72</v>
      </c>
      <c r="D174" s="16" t="s">
        <v>73</v>
      </c>
      <c r="E174" s="16" t="s">
        <v>18</v>
      </c>
    </row>
    <row r="175" spans="1:5" ht="12.75">
      <c r="A175" s="16" t="s">
        <v>496</v>
      </c>
      <c r="B175" s="30" t="s">
        <v>497</v>
      </c>
      <c r="C175" s="16" t="s">
        <v>72</v>
      </c>
      <c r="D175" s="16" t="s">
        <v>73</v>
      </c>
      <c r="E175" s="16" t="s">
        <v>18</v>
      </c>
    </row>
    <row r="176" spans="1:5" ht="12.75">
      <c r="A176" s="16" t="s">
        <v>137</v>
      </c>
      <c r="B176" s="30" t="s">
        <v>136</v>
      </c>
      <c r="C176" s="16" t="s">
        <v>72</v>
      </c>
      <c r="D176" s="16" t="s">
        <v>73</v>
      </c>
      <c r="E176" s="16" t="s">
        <v>18</v>
      </c>
    </row>
    <row r="177" spans="1:5" ht="12.75">
      <c r="A177" s="16" t="s">
        <v>139</v>
      </c>
      <c r="B177" s="30" t="s">
        <v>138</v>
      </c>
      <c r="C177" s="16" t="s">
        <v>72</v>
      </c>
      <c r="D177" s="16" t="s">
        <v>73</v>
      </c>
      <c r="E177" s="16" t="s">
        <v>18</v>
      </c>
    </row>
    <row r="178" spans="1:5" ht="12.75">
      <c r="A178" s="16" t="s">
        <v>141</v>
      </c>
      <c r="B178" s="30" t="s">
        <v>140</v>
      </c>
      <c r="C178" s="16" t="s">
        <v>72</v>
      </c>
      <c r="D178" s="16" t="s">
        <v>73</v>
      </c>
      <c r="E178" s="16" t="s">
        <v>18</v>
      </c>
    </row>
    <row r="179" spans="1:5" ht="12.75">
      <c r="A179" s="16" t="s">
        <v>71</v>
      </c>
      <c r="B179" s="30" t="s">
        <v>70</v>
      </c>
      <c r="C179" s="16" t="s">
        <v>72</v>
      </c>
      <c r="D179" s="16" t="s">
        <v>73</v>
      </c>
      <c r="E179" s="16" t="s">
        <v>18</v>
      </c>
    </row>
    <row r="180" spans="1:5" ht="12.75">
      <c r="A180" s="16" t="s">
        <v>145</v>
      </c>
      <c r="B180" s="30" t="s">
        <v>144</v>
      </c>
      <c r="C180" s="16" t="s">
        <v>72</v>
      </c>
      <c r="D180" s="16" t="s">
        <v>73</v>
      </c>
      <c r="E180" s="16" t="s">
        <v>18</v>
      </c>
    </row>
    <row r="181" spans="1:5" ht="12.75">
      <c r="A181" s="16" t="s">
        <v>148</v>
      </c>
      <c r="B181" s="30" t="s">
        <v>365</v>
      </c>
      <c r="C181" s="16" t="s">
        <v>72</v>
      </c>
      <c r="D181" s="16" t="s">
        <v>73</v>
      </c>
      <c r="E181" s="16" t="s">
        <v>18</v>
      </c>
    </row>
    <row r="182" spans="1:5" ht="12.75">
      <c r="A182" s="16" t="s">
        <v>149</v>
      </c>
      <c r="B182" s="30" t="s">
        <v>366</v>
      </c>
      <c r="C182" s="16" t="s">
        <v>72</v>
      </c>
      <c r="D182" s="16" t="s">
        <v>73</v>
      </c>
      <c r="E182" s="16" t="s">
        <v>18</v>
      </c>
    </row>
    <row r="183" spans="1:5" ht="12.75">
      <c r="A183" s="16" t="s">
        <v>150</v>
      </c>
      <c r="B183" s="30" t="s">
        <v>367</v>
      </c>
      <c r="C183" s="16" t="s">
        <v>72</v>
      </c>
      <c r="D183" s="16" t="s">
        <v>73</v>
      </c>
      <c r="E183" s="16" t="s">
        <v>18</v>
      </c>
    </row>
    <row r="184" spans="1:5" ht="12.75">
      <c r="A184" s="16" t="s">
        <v>151</v>
      </c>
      <c r="B184" s="30" t="s">
        <v>368</v>
      </c>
      <c r="C184" s="16" t="s">
        <v>72</v>
      </c>
      <c r="D184" s="16" t="s">
        <v>73</v>
      </c>
      <c r="E184" s="16" t="s">
        <v>18</v>
      </c>
    </row>
    <row r="185" spans="1:5" ht="12.75">
      <c r="A185" s="16" t="s">
        <v>152</v>
      </c>
      <c r="B185" s="30" t="s">
        <v>369</v>
      </c>
      <c r="C185" s="16" t="s">
        <v>72</v>
      </c>
      <c r="D185" s="16" t="s">
        <v>73</v>
      </c>
      <c r="E185" s="16" t="s">
        <v>18</v>
      </c>
    </row>
    <row r="186" spans="1:5" ht="12.75">
      <c r="A186" s="16" t="s">
        <v>154</v>
      </c>
      <c r="B186" s="30" t="s">
        <v>153</v>
      </c>
      <c r="C186" s="16" t="s">
        <v>72</v>
      </c>
      <c r="D186" s="16" t="s">
        <v>73</v>
      </c>
      <c r="E186" s="16" t="s">
        <v>18</v>
      </c>
    </row>
    <row r="187" spans="1:5" ht="12.75">
      <c r="A187" s="16" t="s">
        <v>156</v>
      </c>
      <c r="B187" s="30" t="s">
        <v>155</v>
      </c>
      <c r="C187" s="16" t="s">
        <v>72</v>
      </c>
      <c r="D187" s="16" t="s">
        <v>73</v>
      </c>
      <c r="E187" s="16" t="s">
        <v>18</v>
      </c>
    </row>
    <row r="188" spans="1:5" ht="12.75">
      <c r="A188" s="16" t="s">
        <v>160</v>
      </c>
      <c r="B188" s="30" t="s">
        <v>159</v>
      </c>
      <c r="C188" s="16" t="s">
        <v>72</v>
      </c>
      <c r="D188" s="16" t="s">
        <v>73</v>
      </c>
      <c r="E188" s="16" t="s">
        <v>18</v>
      </c>
    </row>
    <row r="189" spans="1:5" ht="12.75">
      <c r="A189" s="16" t="s">
        <v>411</v>
      </c>
      <c r="B189" s="30" t="s">
        <v>412</v>
      </c>
      <c r="C189" s="16" t="s">
        <v>72</v>
      </c>
      <c r="D189" s="16" t="s">
        <v>73</v>
      </c>
      <c r="E189" s="16" t="s">
        <v>18</v>
      </c>
    </row>
    <row r="190" spans="1:5" ht="12.75">
      <c r="A190" s="16" t="s">
        <v>486</v>
      </c>
      <c r="B190" s="30" t="s">
        <v>487</v>
      </c>
      <c r="C190" s="16" t="s">
        <v>72</v>
      </c>
      <c r="D190" s="16" t="s">
        <v>73</v>
      </c>
      <c r="E190" s="16" t="s">
        <v>18</v>
      </c>
    </row>
    <row r="191" spans="1:5" ht="12.75">
      <c r="A191" s="16" t="s">
        <v>15</v>
      </c>
      <c r="B191" s="30" t="s">
        <v>163</v>
      </c>
      <c r="C191" s="16" t="s">
        <v>72</v>
      </c>
      <c r="D191" s="16" t="s">
        <v>73</v>
      </c>
      <c r="E191" s="16" t="s">
        <v>18</v>
      </c>
    </row>
    <row r="192" spans="1:5" ht="12.75">
      <c r="A192" s="16" t="s">
        <v>165</v>
      </c>
      <c r="B192" s="30" t="s">
        <v>164</v>
      </c>
      <c r="C192" s="16" t="s">
        <v>72</v>
      </c>
      <c r="D192" s="16" t="s">
        <v>73</v>
      </c>
      <c r="E192" s="16" t="s">
        <v>18</v>
      </c>
    </row>
    <row r="193" spans="1:5" ht="12.75">
      <c r="A193" s="16" t="s">
        <v>167</v>
      </c>
      <c r="B193" s="30" t="s">
        <v>166</v>
      </c>
      <c r="C193" s="16" t="s">
        <v>72</v>
      </c>
      <c r="D193" s="16" t="s">
        <v>73</v>
      </c>
      <c r="E193" s="16" t="s">
        <v>18</v>
      </c>
    </row>
    <row r="194" spans="1:5" ht="12.75">
      <c r="A194" s="16" t="s">
        <v>438</v>
      </c>
      <c r="B194" s="30" t="s">
        <v>135</v>
      </c>
      <c r="C194" s="16" t="s">
        <v>72</v>
      </c>
      <c r="D194" s="16" t="s">
        <v>73</v>
      </c>
      <c r="E194" s="16" t="s">
        <v>18</v>
      </c>
    </row>
    <row r="195" spans="1:5" ht="12.75">
      <c r="A195" s="16" t="s">
        <v>493</v>
      </c>
      <c r="B195" s="30" t="s">
        <v>492</v>
      </c>
      <c r="C195" s="16" t="s">
        <v>72</v>
      </c>
      <c r="D195" s="16" t="s">
        <v>73</v>
      </c>
      <c r="E195" s="16" t="s">
        <v>18</v>
      </c>
    </row>
    <row r="196" spans="1:5" ht="12.75">
      <c r="A196" s="16" t="s">
        <v>173</v>
      </c>
      <c r="B196" s="30" t="s">
        <v>172</v>
      </c>
      <c r="C196" s="16" t="s">
        <v>72</v>
      </c>
      <c r="D196" s="16" t="s">
        <v>73</v>
      </c>
      <c r="E196" s="16" t="s">
        <v>18</v>
      </c>
    </row>
    <row r="197" spans="1:5" ht="12.75">
      <c r="A197" s="16" t="s">
        <v>175</v>
      </c>
      <c r="B197" s="30" t="s">
        <v>174</v>
      </c>
      <c r="C197" s="16" t="s">
        <v>72</v>
      </c>
      <c r="D197" s="16" t="s">
        <v>73</v>
      </c>
      <c r="E197" s="16" t="s">
        <v>18</v>
      </c>
    </row>
    <row r="198" spans="1:5" ht="12.75">
      <c r="A198" s="16" t="s">
        <v>177</v>
      </c>
      <c r="B198" s="30" t="s">
        <v>176</v>
      </c>
      <c r="C198" s="16" t="s">
        <v>72</v>
      </c>
      <c r="D198" s="16" t="s">
        <v>73</v>
      </c>
      <c r="E198" s="16" t="s">
        <v>18</v>
      </c>
    </row>
    <row r="199" spans="1:5" ht="12.75">
      <c r="A199" s="16" t="s">
        <v>395</v>
      </c>
      <c r="B199" s="30" t="s">
        <v>396</v>
      </c>
      <c r="C199" s="16" t="s">
        <v>72</v>
      </c>
      <c r="D199" s="16" t="s">
        <v>73</v>
      </c>
      <c r="E199" s="16" t="s">
        <v>18</v>
      </c>
    </row>
    <row r="200" spans="1:5" ht="12.75">
      <c r="A200" s="16" t="s">
        <v>415</v>
      </c>
      <c r="B200" s="30" t="s">
        <v>416</v>
      </c>
      <c r="C200" s="16" t="s">
        <v>72</v>
      </c>
      <c r="D200" s="16" t="s">
        <v>73</v>
      </c>
      <c r="E200" s="16" t="s">
        <v>18</v>
      </c>
    </row>
    <row r="201" spans="1:5" ht="12.75">
      <c r="A201" s="16" t="s">
        <v>179</v>
      </c>
      <c r="B201" s="30" t="s">
        <v>178</v>
      </c>
      <c r="C201" s="16" t="s">
        <v>72</v>
      </c>
      <c r="D201" s="16" t="s">
        <v>73</v>
      </c>
      <c r="E201" s="16" t="s">
        <v>18</v>
      </c>
    </row>
    <row r="202" spans="1:5" ht="12.75">
      <c r="A202" s="16" t="s">
        <v>181</v>
      </c>
      <c r="B202" s="30" t="s">
        <v>180</v>
      </c>
      <c r="C202" s="16" t="s">
        <v>72</v>
      </c>
      <c r="D202" s="16" t="s">
        <v>73</v>
      </c>
      <c r="E202" s="16" t="s">
        <v>18</v>
      </c>
    </row>
    <row r="203" spans="1:5" ht="12.75">
      <c r="A203" s="16" t="s">
        <v>183</v>
      </c>
      <c r="B203" s="30" t="s">
        <v>182</v>
      </c>
      <c r="C203" s="16" t="s">
        <v>72</v>
      </c>
      <c r="D203" s="16" t="s">
        <v>73</v>
      </c>
      <c r="E203" s="16" t="s">
        <v>18</v>
      </c>
    </row>
    <row r="204" spans="1:5" ht="12.75">
      <c r="A204" s="16" t="s">
        <v>475</v>
      </c>
      <c r="B204" s="30" t="s">
        <v>476</v>
      </c>
      <c r="C204" s="16" t="s">
        <v>72</v>
      </c>
      <c r="D204" s="16" t="s">
        <v>73</v>
      </c>
      <c r="E204" s="16" t="s">
        <v>18</v>
      </c>
    </row>
    <row r="205" spans="1:5" ht="12.75">
      <c r="A205" s="16" t="s">
        <v>185</v>
      </c>
      <c r="B205" s="30" t="s">
        <v>184</v>
      </c>
      <c r="C205" s="16" t="s">
        <v>72</v>
      </c>
      <c r="D205" s="16" t="s">
        <v>73</v>
      </c>
      <c r="E205" s="16" t="s">
        <v>18</v>
      </c>
    </row>
    <row r="206" spans="1:5" ht="12.75">
      <c r="A206" s="16" t="s">
        <v>16</v>
      </c>
      <c r="B206" s="30" t="s">
        <v>187</v>
      </c>
      <c r="C206" s="16" t="s">
        <v>72</v>
      </c>
      <c r="D206" s="16" t="s">
        <v>73</v>
      </c>
      <c r="E206" s="16" t="s">
        <v>18</v>
      </c>
    </row>
    <row r="207" spans="1:5" ht="12.75">
      <c r="A207" s="16" t="s">
        <v>417</v>
      </c>
      <c r="B207" s="30" t="s">
        <v>392</v>
      </c>
      <c r="C207" s="16" t="s">
        <v>78</v>
      </c>
      <c r="D207" s="16" t="s">
        <v>73</v>
      </c>
      <c r="E207" s="16">
        <v>707.03</v>
      </c>
    </row>
    <row r="208" spans="1:5" ht="12.75">
      <c r="A208" s="16" t="s">
        <v>418</v>
      </c>
      <c r="B208" s="30" t="s">
        <v>195</v>
      </c>
      <c r="C208" s="16" t="s">
        <v>78</v>
      </c>
      <c r="D208" s="16" t="s">
        <v>73</v>
      </c>
      <c r="E208" s="16">
        <v>707.03</v>
      </c>
    </row>
    <row r="209" spans="1:5" ht="12.75">
      <c r="A209" s="16" t="s">
        <v>419</v>
      </c>
      <c r="B209" s="30" t="s">
        <v>196</v>
      </c>
      <c r="C209" s="16" t="s">
        <v>78</v>
      </c>
      <c r="D209" s="16" t="s">
        <v>73</v>
      </c>
      <c r="E209" s="16">
        <v>707.03</v>
      </c>
    </row>
    <row r="210" spans="1:5" ht="12.75">
      <c r="A210" s="16" t="s">
        <v>420</v>
      </c>
      <c r="B210" s="30" t="s">
        <v>194</v>
      </c>
      <c r="C210" s="16" t="s">
        <v>78</v>
      </c>
      <c r="D210" s="16" t="s">
        <v>73</v>
      </c>
      <c r="E210" s="16">
        <v>707.03</v>
      </c>
    </row>
    <row r="211" spans="1:5" ht="12.75">
      <c r="A211" s="16" t="s">
        <v>417</v>
      </c>
      <c r="B211" s="30" t="s">
        <v>392</v>
      </c>
      <c r="C211" s="16" t="s">
        <v>78</v>
      </c>
      <c r="D211" s="16" t="s">
        <v>73</v>
      </c>
      <c r="E211" s="16">
        <v>707.05</v>
      </c>
    </row>
    <row r="212" spans="1:5" ht="12.75">
      <c r="A212" s="16" t="s">
        <v>420</v>
      </c>
      <c r="B212" s="30" t="s">
        <v>194</v>
      </c>
      <c r="C212" s="16" t="s">
        <v>78</v>
      </c>
      <c r="D212" s="16" t="s">
        <v>73</v>
      </c>
      <c r="E212" s="16">
        <v>707.05</v>
      </c>
    </row>
    <row r="213" spans="1:5" ht="12.75">
      <c r="A213" s="16" t="s">
        <v>418</v>
      </c>
      <c r="B213" s="30" t="s">
        <v>195</v>
      </c>
      <c r="C213" s="16" t="s">
        <v>78</v>
      </c>
      <c r="D213" s="16" t="s">
        <v>73</v>
      </c>
      <c r="E213" s="16" t="s">
        <v>12</v>
      </c>
    </row>
    <row r="214" spans="1:5" ht="12.75">
      <c r="A214" s="16" t="s">
        <v>419</v>
      </c>
      <c r="B214" s="30" t="s">
        <v>196</v>
      </c>
      <c r="C214" s="16" t="s">
        <v>78</v>
      </c>
      <c r="D214" s="16" t="s">
        <v>73</v>
      </c>
      <c r="E214" s="16" t="s">
        <v>12</v>
      </c>
    </row>
    <row r="215" spans="1:5" ht="12.75">
      <c r="A215" s="16" t="s">
        <v>420</v>
      </c>
      <c r="B215" s="30" t="s">
        <v>194</v>
      </c>
      <c r="C215" s="16" t="s">
        <v>78</v>
      </c>
      <c r="D215" s="16" t="s">
        <v>73</v>
      </c>
      <c r="E215" s="16" t="s">
        <v>12</v>
      </c>
    </row>
    <row r="216" spans="1:5" ht="12.75">
      <c r="A216" s="16" t="s">
        <v>403</v>
      </c>
      <c r="B216" s="30" t="s">
        <v>77</v>
      </c>
      <c r="C216" s="16" t="s">
        <v>78</v>
      </c>
      <c r="D216" s="16" t="s">
        <v>73</v>
      </c>
      <c r="E216" s="16" t="s">
        <v>12</v>
      </c>
    </row>
    <row r="217" spans="1:5" ht="12.75">
      <c r="A217" s="16" t="s">
        <v>418</v>
      </c>
      <c r="B217" s="30" t="s">
        <v>195</v>
      </c>
      <c r="C217" s="16" t="s">
        <v>78</v>
      </c>
      <c r="D217" s="16" t="s">
        <v>73</v>
      </c>
      <c r="E217" s="16" t="s">
        <v>19</v>
      </c>
    </row>
    <row r="218" spans="1:5" ht="12.75">
      <c r="A218" s="16" t="s">
        <v>419</v>
      </c>
      <c r="B218" s="30" t="s">
        <v>196</v>
      </c>
      <c r="C218" s="16" t="s">
        <v>78</v>
      </c>
      <c r="D218" s="16" t="s">
        <v>73</v>
      </c>
      <c r="E218" s="16" t="s">
        <v>19</v>
      </c>
    </row>
    <row r="219" spans="1:5" ht="12.75">
      <c r="A219" s="16" t="s">
        <v>420</v>
      </c>
      <c r="B219" s="30" t="s">
        <v>194</v>
      </c>
      <c r="C219" s="16" t="s">
        <v>78</v>
      </c>
      <c r="D219" s="16" t="s">
        <v>73</v>
      </c>
      <c r="E219" s="16" t="s">
        <v>19</v>
      </c>
    </row>
    <row r="220" spans="1:5" ht="12.75">
      <c r="A220" s="16" t="s">
        <v>403</v>
      </c>
      <c r="B220" s="30" t="s">
        <v>77</v>
      </c>
      <c r="C220" s="16" t="s">
        <v>78</v>
      </c>
      <c r="D220" s="16" t="s">
        <v>73</v>
      </c>
      <c r="E220" s="16" t="s">
        <v>19</v>
      </c>
    </row>
    <row r="221" spans="1:5" ht="12.75">
      <c r="A221" s="16" t="s">
        <v>418</v>
      </c>
      <c r="B221" s="30" t="s">
        <v>195</v>
      </c>
      <c r="C221" s="16" t="s">
        <v>78</v>
      </c>
      <c r="D221" s="16" t="s">
        <v>73</v>
      </c>
      <c r="E221" s="16" t="s">
        <v>20</v>
      </c>
    </row>
    <row r="222" spans="1:5" ht="12.75">
      <c r="A222" s="16" t="s">
        <v>419</v>
      </c>
      <c r="B222" s="30" t="s">
        <v>196</v>
      </c>
      <c r="C222" s="16" t="s">
        <v>78</v>
      </c>
      <c r="D222" s="16" t="s">
        <v>73</v>
      </c>
      <c r="E222" s="16" t="s">
        <v>20</v>
      </c>
    </row>
    <row r="223" spans="1:5" ht="12.75">
      <c r="A223" s="16" t="s">
        <v>403</v>
      </c>
      <c r="B223" s="30" t="s">
        <v>77</v>
      </c>
      <c r="C223" s="16" t="s">
        <v>78</v>
      </c>
      <c r="D223" s="16" t="s">
        <v>73</v>
      </c>
      <c r="E223" s="16" t="s">
        <v>20</v>
      </c>
    </row>
    <row r="224" spans="1:5" ht="12.75">
      <c r="A224" s="16" t="s">
        <v>418</v>
      </c>
      <c r="B224" s="30" t="s">
        <v>195</v>
      </c>
      <c r="C224" s="16" t="s">
        <v>78</v>
      </c>
      <c r="D224" s="16" t="s">
        <v>73</v>
      </c>
      <c r="E224" s="16" t="s">
        <v>21</v>
      </c>
    </row>
    <row r="225" spans="1:5" ht="12.75">
      <c r="A225" s="16" t="s">
        <v>419</v>
      </c>
      <c r="B225" s="30" t="s">
        <v>196</v>
      </c>
      <c r="C225" s="16" t="s">
        <v>78</v>
      </c>
      <c r="D225" s="16" t="s">
        <v>73</v>
      </c>
      <c r="E225" s="16" t="s">
        <v>21</v>
      </c>
    </row>
    <row r="226" spans="1:5" ht="12.75">
      <c r="A226" s="16" t="s">
        <v>418</v>
      </c>
      <c r="B226" s="30" t="s">
        <v>195</v>
      </c>
      <c r="C226" s="16" t="s">
        <v>78</v>
      </c>
      <c r="D226" s="16" t="s">
        <v>73</v>
      </c>
      <c r="E226" s="16" t="s">
        <v>22</v>
      </c>
    </row>
    <row r="227" spans="1:5" ht="12.75">
      <c r="A227" s="16" t="s">
        <v>419</v>
      </c>
      <c r="B227" s="30" t="s">
        <v>196</v>
      </c>
      <c r="C227" s="16" t="s">
        <v>78</v>
      </c>
      <c r="D227" s="16" t="s">
        <v>73</v>
      </c>
      <c r="E227" s="16" t="s">
        <v>22</v>
      </c>
    </row>
    <row r="228" spans="1:5" ht="12.75">
      <c r="A228" s="16" t="s">
        <v>420</v>
      </c>
      <c r="B228" s="30" t="s">
        <v>194</v>
      </c>
      <c r="C228" s="16" t="s">
        <v>78</v>
      </c>
      <c r="D228" s="16" t="s">
        <v>73</v>
      </c>
      <c r="E228" s="16" t="s">
        <v>22</v>
      </c>
    </row>
    <row r="229" spans="1:5" ht="12.75">
      <c r="A229" s="16" t="s">
        <v>403</v>
      </c>
      <c r="B229" s="30" t="s">
        <v>77</v>
      </c>
      <c r="C229" s="16" t="s">
        <v>78</v>
      </c>
      <c r="D229" s="16" t="s">
        <v>73</v>
      </c>
      <c r="E229" s="16" t="s">
        <v>22</v>
      </c>
    </row>
    <row r="230" spans="1:5" ht="12.75">
      <c r="A230" s="16" t="s">
        <v>403</v>
      </c>
      <c r="B230" s="30" t="s">
        <v>77</v>
      </c>
      <c r="C230" s="16" t="s">
        <v>78</v>
      </c>
      <c r="D230" s="16" t="s">
        <v>73</v>
      </c>
      <c r="E230" s="16" t="s">
        <v>42</v>
      </c>
    </row>
    <row r="231" spans="1:5" ht="12.75">
      <c r="A231" s="16" t="s">
        <v>419</v>
      </c>
      <c r="B231" s="30" t="s">
        <v>196</v>
      </c>
      <c r="C231" s="16" t="s">
        <v>78</v>
      </c>
      <c r="D231" s="16" t="s">
        <v>73</v>
      </c>
      <c r="E231" s="16" t="s">
        <v>23</v>
      </c>
    </row>
    <row r="232" spans="1:5" ht="12.75">
      <c r="A232" s="16" t="s">
        <v>403</v>
      </c>
      <c r="B232" s="30" t="s">
        <v>77</v>
      </c>
      <c r="C232" s="16" t="s">
        <v>78</v>
      </c>
      <c r="D232" s="16" t="s">
        <v>73</v>
      </c>
      <c r="E232" s="16" t="s">
        <v>23</v>
      </c>
    </row>
    <row r="233" spans="1:5" ht="12.75">
      <c r="A233" s="16" t="s">
        <v>418</v>
      </c>
      <c r="B233" s="30" t="s">
        <v>195</v>
      </c>
      <c r="C233" s="16" t="s">
        <v>78</v>
      </c>
      <c r="D233" s="16" t="s">
        <v>73</v>
      </c>
      <c r="E233" s="16" t="s">
        <v>468</v>
      </c>
    </row>
    <row r="234" spans="1:5" ht="12.75">
      <c r="A234" s="16" t="s">
        <v>471</v>
      </c>
      <c r="B234" s="30" t="s">
        <v>472</v>
      </c>
      <c r="C234" s="16" t="s">
        <v>78</v>
      </c>
      <c r="D234" s="16" t="s">
        <v>73</v>
      </c>
      <c r="E234" s="16" t="s">
        <v>468</v>
      </c>
    </row>
    <row r="235" spans="1:5" ht="12.75">
      <c r="A235" s="16" t="s">
        <v>419</v>
      </c>
      <c r="B235" s="30" t="s">
        <v>196</v>
      </c>
      <c r="C235" s="16" t="s">
        <v>78</v>
      </c>
      <c r="D235" s="16" t="s">
        <v>73</v>
      </c>
      <c r="E235" s="16" t="s">
        <v>468</v>
      </c>
    </row>
    <row r="236" spans="1:5" ht="12.75">
      <c r="A236" s="16" t="s">
        <v>420</v>
      </c>
      <c r="B236" s="30" t="s">
        <v>194</v>
      </c>
      <c r="C236" s="16" t="s">
        <v>78</v>
      </c>
      <c r="D236" s="16" t="s">
        <v>73</v>
      </c>
      <c r="E236" s="16" t="s">
        <v>468</v>
      </c>
    </row>
    <row r="237" spans="1:5" ht="12.75">
      <c r="A237" s="16" t="s">
        <v>403</v>
      </c>
      <c r="B237" s="30" t="s">
        <v>77</v>
      </c>
      <c r="C237" s="16" t="s">
        <v>78</v>
      </c>
      <c r="D237" s="16" t="s">
        <v>73</v>
      </c>
      <c r="E237" s="16" t="s">
        <v>468</v>
      </c>
    </row>
    <row r="238" spans="1:5" ht="12.75">
      <c r="A238" s="16" t="s">
        <v>408</v>
      </c>
      <c r="B238" s="30" t="s">
        <v>83</v>
      </c>
      <c r="C238" s="16" t="s">
        <v>75</v>
      </c>
      <c r="D238" s="16" t="s">
        <v>73</v>
      </c>
      <c r="E238" s="16" t="s">
        <v>6</v>
      </c>
    </row>
    <row r="239" spans="1:5" ht="12.75">
      <c r="A239" s="16" t="s">
        <v>421</v>
      </c>
      <c r="B239" s="30" t="s">
        <v>197</v>
      </c>
      <c r="C239" s="16" t="s">
        <v>78</v>
      </c>
      <c r="D239" s="16" t="s">
        <v>73</v>
      </c>
      <c r="E239" s="16" t="s">
        <v>6</v>
      </c>
    </row>
    <row r="240" spans="1:5" ht="12.75">
      <c r="A240" s="16" t="s">
        <v>339</v>
      </c>
      <c r="B240" s="30" t="s">
        <v>198</v>
      </c>
      <c r="C240" s="16" t="s">
        <v>78</v>
      </c>
      <c r="D240" s="16" t="s">
        <v>73</v>
      </c>
      <c r="E240" s="16" t="s">
        <v>6</v>
      </c>
    </row>
    <row r="241" spans="1:5" ht="12.75">
      <c r="A241" s="16" t="s">
        <v>93</v>
      </c>
      <c r="B241" s="30" t="s">
        <v>92</v>
      </c>
      <c r="C241" s="16" t="s">
        <v>75</v>
      </c>
      <c r="D241" s="16" t="s">
        <v>73</v>
      </c>
      <c r="E241" s="16" t="s">
        <v>6</v>
      </c>
    </row>
    <row r="242" spans="1:5" ht="12.75">
      <c r="A242" s="16" t="s">
        <v>95</v>
      </c>
      <c r="B242" s="30" t="s">
        <v>94</v>
      </c>
      <c r="C242" s="16" t="s">
        <v>75</v>
      </c>
      <c r="D242" s="16" t="s">
        <v>73</v>
      </c>
      <c r="E242" s="16" t="s">
        <v>6</v>
      </c>
    </row>
    <row r="243" spans="1:5" ht="12.75">
      <c r="A243" s="16" t="s">
        <v>97</v>
      </c>
      <c r="B243" s="30" t="s">
        <v>96</v>
      </c>
      <c r="C243" s="16" t="s">
        <v>75</v>
      </c>
      <c r="D243" s="16" t="s">
        <v>73</v>
      </c>
      <c r="E243" s="16" t="s">
        <v>6</v>
      </c>
    </row>
    <row r="244" spans="1:5" ht="12.75">
      <c r="A244" s="16" t="s">
        <v>99</v>
      </c>
      <c r="B244" s="30" t="s">
        <v>98</v>
      </c>
      <c r="C244" s="16" t="s">
        <v>75</v>
      </c>
      <c r="D244" s="16" t="s">
        <v>73</v>
      </c>
      <c r="E244" s="16" t="s">
        <v>6</v>
      </c>
    </row>
    <row r="245" spans="1:5" ht="12.75">
      <c r="A245" s="16" t="s">
        <v>101</v>
      </c>
      <c r="B245" s="30" t="s">
        <v>100</v>
      </c>
      <c r="C245" s="16" t="s">
        <v>75</v>
      </c>
      <c r="D245" s="16" t="s">
        <v>73</v>
      </c>
      <c r="E245" s="16" t="s">
        <v>6</v>
      </c>
    </row>
    <row r="246" spans="1:5" ht="12.75">
      <c r="A246" s="16" t="s">
        <v>103</v>
      </c>
      <c r="B246" s="30" t="s">
        <v>102</v>
      </c>
      <c r="C246" s="16" t="s">
        <v>75</v>
      </c>
      <c r="D246" s="16" t="s">
        <v>73</v>
      </c>
      <c r="E246" s="16" t="s">
        <v>6</v>
      </c>
    </row>
    <row r="247" spans="1:5" ht="12.75">
      <c r="A247" s="16" t="s">
        <v>115</v>
      </c>
      <c r="B247" s="30" t="s">
        <v>114</v>
      </c>
      <c r="C247" s="16" t="s">
        <v>75</v>
      </c>
      <c r="D247" s="16" t="s">
        <v>73</v>
      </c>
      <c r="E247" s="16" t="s">
        <v>6</v>
      </c>
    </row>
    <row r="248" spans="1:5" ht="12.75">
      <c r="A248" s="16" t="s">
        <v>494</v>
      </c>
      <c r="B248" s="30" t="s">
        <v>495</v>
      </c>
      <c r="C248" s="16" t="s">
        <v>75</v>
      </c>
      <c r="D248" s="16" t="s">
        <v>73</v>
      </c>
      <c r="E248" s="16" t="s">
        <v>6</v>
      </c>
    </row>
    <row r="249" spans="1:5" ht="12.75">
      <c r="A249" s="16" t="s">
        <v>124</v>
      </c>
      <c r="B249" s="30" t="s">
        <v>123</v>
      </c>
      <c r="C249" s="16" t="s">
        <v>75</v>
      </c>
      <c r="D249" s="16" t="s">
        <v>73</v>
      </c>
      <c r="E249" s="16" t="s">
        <v>6</v>
      </c>
    </row>
    <row r="250" spans="1:5" ht="12.75">
      <c r="A250" s="16" t="s">
        <v>417</v>
      </c>
      <c r="B250" s="30" t="s">
        <v>392</v>
      </c>
      <c r="C250" s="16" t="s">
        <v>78</v>
      </c>
      <c r="D250" s="16" t="s">
        <v>73</v>
      </c>
      <c r="E250" s="16" t="s">
        <v>11</v>
      </c>
    </row>
    <row r="251" spans="1:5" ht="12.75">
      <c r="A251" s="16" t="s">
        <v>419</v>
      </c>
      <c r="B251" s="30" t="s">
        <v>196</v>
      </c>
      <c r="C251" s="16" t="s">
        <v>78</v>
      </c>
      <c r="D251" s="16" t="s">
        <v>73</v>
      </c>
      <c r="E251" s="16" t="s">
        <v>11</v>
      </c>
    </row>
    <row r="252" spans="1:5" ht="12.75">
      <c r="A252" s="16" t="s">
        <v>403</v>
      </c>
      <c r="B252" s="30" t="s">
        <v>77</v>
      </c>
      <c r="C252" s="16" t="s">
        <v>78</v>
      </c>
      <c r="D252" s="16" t="s">
        <v>73</v>
      </c>
      <c r="E252" s="16" t="s">
        <v>11</v>
      </c>
    </row>
    <row r="253" spans="1:5" ht="12.75">
      <c r="A253" s="16" t="s">
        <v>82</v>
      </c>
      <c r="B253" s="30" t="s">
        <v>81</v>
      </c>
      <c r="C253" s="16" t="s">
        <v>75</v>
      </c>
      <c r="D253" s="16" t="s">
        <v>73</v>
      </c>
      <c r="E253" s="16" t="s">
        <v>7</v>
      </c>
    </row>
    <row r="254" spans="1:5" ht="12.75">
      <c r="A254" s="16" t="s">
        <v>409</v>
      </c>
      <c r="B254" s="30" t="s">
        <v>410</v>
      </c>
      <c r="C254" s="16" t="s">
        <v>75</v>
      </c>
      <c r="D254" s="16" t="s">
        <v>73</v>
      </c>
      <c r="E254" s="16" t="s">
        <v>7</v>
      </c>
    </row>
    <row r="255" spans="1:5" ht="12.75">
      <c r="A255" s="16" t="s">
        <v>105</v>
      </c>
      <c r="B255" s="30" t="s">
        <v>104</v>
      </c>
      <c r="C255" s="16" t="s">
        <v>75</v>
      </c>
      <c r="D255" s="16" t="s">
        <v>73</v>
      </c>
      <c r="E255" s="16" t="s">
        <v>7</v>
      </c>
    </row>
    <row r="256" spans="1:5" ht="12.75">
      <c r="A256" s="16" t="s">
        <v>5</v>
      </c>
      <c r="B256" s="30" t="s">
        <v>120</v>
      </c>
      <c r="C256" s="16" t="s">
        <v>75</v>
      </c>
      <c r="D256" s="16" t="s">
        <v>73</v>
      </c>
      <c r="E256" s="16" t="s">
        <v>7</v>
      </c>
    </row>
    <row r="257" spans="1:5" ht="12.75">
      <c r="A257" s="16" t="s">
        <v>126</v>
      </c>
      <c r="B257" s="30" t="s">
        <v>125</v>
      </c>
      <c r="C257" s="16" t="s">
        <v>75</v>
      </c>
      <c r="D257" s="16" t="s">
        <v>73</v>
      </c>
      <c r="E257" s="16" t="s">
        <v>7</v>
      </c>
    </row>
    <row r="258" spans="1:5" ht="12.75">
      <c r="A258" s="16" t="s">
        <v>417</v>
      </c>
      <c r="B258" s="30" t="s">
        <v>392</v>
      </c>
      <c r="C258" s="16" t="s">
        <v>78</v>
      </c>
      <c r="D258" s="16" t="s">
        <v>73</v>
      </c>
      <c r="E258" s="16" t="s">
        <v>393</v>
      </c>
    </row>
    <row r="259" spans="1:5" ht="12.75">
      <c r="A259" s="16" t="s">
        <v>418</v>
      </c>
      <c r="B259" s="30" t="s">
        <v>195</v>
      </c>
      <c r="C259" s="16" t="s">
        <v>78</v>
      </c>
      <c r="D259" s="16" t="s">
        <v>73</v>
      </c>
      <c r="E259" s="16" t="s">
        <v>393</v>
      </c>
    </row>
    <row r="260" spans="1:5" ht="12.75">
      <c r="A260" s="16" t="s">
        <v>420</v>
      </c>
      <c r="B260" s="30" t="s">
        <v>194</v>
      </c>
      <c r="C260" s="16" t="s">
        <v>78</v>
      </c>
      <c r="D260" s="16" t="s">
        <v>73</v>
      </c>
      <c r="E260" s="16">
        <v>731.03</v>
      </c>
    </row>
    <row r="261" spans="1:5" ht="12.75">
      <c r="A261" s="16" t="s">
        <v>89</v>
      </c>
      <c r="B261" s="30" t="s">
        <v>88</v>
      </c>
      <c r="C261" s="16" t="s">
        <v>75</v>
      </c>
      <c r="D261" s="16" t="s">
        <v>73</v>
      </c>
      <c r="E261" s="16">
        <v>755.05</v>
      </c>
    </row>
    <row r="262" spans="1:5" ht="12.75">
      <c r="A262" s="16" t="s">
        <v>417</v>
      </c>
      <c r="B262" s="30" t="s">
        <v>392</v>
      </c>
      <c r="C262" s="16" t="s">
        <v>78</v>
      </c>
      <c r="D262" s="16" t="s">
        <v>73</v>
      </c>
      <c r="E262" s="16">
        <v>780.02</v>
      </c>
    </row>
    <row r="263" spans="1:5" ht="12.75">
      <c r="A263" s="16" t="s">
        <v>420</v>
      </c>
      <c r="B263" s="30" t="s">
        <v>194</v>
      </c>
      <c r="C263" s="16" t="s">
        <v>78</v>
      </c>
      <c r="D263" s="16" t="s">
        <v>73</v>
      </c>
      <c r="E263" s="16">
        <v>780.02</v>
      </c>
    </row>
    <row r="264" spans="1:5" ht="12.75">
      <c r="A264" s="16" t="s">
        <v>417</v>
      </c>
      <c r="B264" s="30" t="s">
        <v>392</v>
      </c>
      <c r="C264" s="16" t="s">
        <v>78</v>
      </c>
      <c r="D264" s="16" t="s">
        <v>73</v>
      </c>
      <c r="E264" s="16">
        <v>780.03</v>
      </c>
    </row>
    <row r="265" spans="1:5" ht="12.75">
      <c r="A265" s="16" t="s">
        <v>420</v>
      </c>
      <c r="B265" s="30" t="s">
        <v>194</v>
      </c>
      <c r="C265" s="16" t="s">
        <v>78</v>
      </c>
      <c r="D265" s="16" t="s">
        <v>73</v>
      </c>
      <c r="E265" s="16">
        <v>780.03</v>
      </c>
    </row>
    <row r="266" spans="1:5" ht="12.75">
      <c r="A266" s="16" t="s">
        <v>417</v>
      </c>
      <c r="B266" s="30" t="s">
        <v>392</v>
      </c>
      <c r="C266" s="16" t="s">
        <v>78</v>
      </c>
      <c r="D266" s="16" t="s">
        <v>73</v>
      </c>
      <c r="E266" s="16">
        <v>780.04</v>
      </c>
    </row>
    <row r="267" spans="1:5" ht="12.75">
      <c r="A267" s="16" t="s">
        <v>420</v>
      </c>
      <c r="B267" s="30" t="s">
        <v>194</v>
      </c>
      <c r="C267" s="16" t="s">
        <v>78</v>
      </c>
      <c r="D267" s="16" t="s">
        <v>73</v>
      </c>
      <c r="E267" s="16">
        <v>780.04</v>
      </c>
    </row>
    <row r="268" spans="1:5" ht="12.75">
      <c r="A268" s="16" t="s">
        <v>85</v>
      </c>
      <c r="B268" s="30" t="s">
        <v>84</v>
      </c>
      <c r="C268" s="16" t="s">
        <v>75</v>
      </c>
      <c r="D268" s="16" t="s">
        <v>73</v>
      </c>
      <c r="E268" s="16" t="s">
        <v>422</v>
      </c>
    </row>
    <row r="269" spans="1:5" ht="12.75">
      <c r="A269" s="16" t="s">
        <v>423</v>
      </c>
      <c r="B269" s="30" t="s">
        <v>424</v>
      </c>
      <c r="C269" s="16" t="s">
        <v>78</v>
      </c>
      <c r="D269" s="16" t="s">
        <v>73</v>
      </c>
      <c r="E269" s="16" t="s">
        <v>425</v>
      </c>
    </row>
    <row r="270" spans="1:5" ht="12.75">
      <c r="A270" s="16" t="s">
        <v>80</v>
      </c>
      <c r="B270" s="30" t="s">
        <v>79</v>
      </c>
      <c r="C270" s="16" t="s">
        <v>75</v>
      </c>
      <c r="D270" s="16" t="s">
        <v>73</v>
      </c>
      <c r="E270" s="16" t="s">
        <v>425</v>
      </c>
    </row>
    <row r="271" spans="1:5" ht="12.75">
      <c r="A271" s="16" t="s">
        <v>82</v>
      </c>
      <c r="B271" s="30" t="s">
        <v>81</v>
      </c>
      <c r="C271" s="16" t="s">
        <v>75</v>
      </c>
      <c r="D271" s="16" t="s">
        <v>73</v>
      </c>
      <c r="E271" s="16" t="s">
        <v>425</v>
      </c>
    </row>
    <row r="272" spans="1:5" ht="12.75">
      <c r="A272" s="16" t="s">
        <v>426</v>
      </c>
      <c r="B272" s="30" t="s">
        <v>427</v>
      </c>
      <c r="C272" s="16" t="s">
        <v>78</v>
      </c>
      <c r="D272" s="16" t="s">
        <v>73</v>
      </c>
      <c r="E272" s="16" t="s">
        <v>425</v>
      </c>
    </row>
    <row r="273" spans="1:5" ht="12.75">
      <c r="A273" s="16" t="s">
        <v>417</v>
      </c>
      <c r="B273" s="30" t="s">
        <v>392</v>
      </c>
      <c r="C273" s="16" t="s">
        <v>78</v>
      </c>
      <c r="D273" s="16" t="s">
        <v>73</v>
      </c>
      <c r="E273" s="16" t="s">
        <v>425</v>
      </c>
    </row>
    <row r="274" spans="1:5" ht="12.75">
      <c r="A274" s="16" t="s">
        <v>408</v>
      </c>
      <c r="B274" s="30" t="s">
        <v>83</v>
      </c>
      <c r="C274" s="16" t="s">
        <v>75</v>
      </c>
      <c r="D274" s="16" t="s">
        <v>73</v>
      </c>
      <c r="E274" s="16" t="s">
        <v>425</v>
      </c>
    </row>
    <row r="275" spans="1:5" ht="12.75">
      <c r="A275" s="16" t="s">
        <v>85</v>
      </c>
      <c r="B275" s="30" t="s">
        <v>84</v>
      </c>
      <c r="C275" s="16" t="s">
        <v>75</v>
      </c>
      <c r="D275" s="16" t="s">
        <v>73</v>
      </c>
      <c r="E275" s="16" t="s">
        <v>425</v>
      </c>
    </row>
    <row r="276" spans="1:5" ht="12.75">
      <c r="A276" s="16" t="s">
        <v>87</v>
      </c>
      <c r="B276" s="30" t="s">
        <v>86</v>
      </c>
      <c r="C276" s="16" t="s">
        <v>75</v>
      </c>
      <c r="D276" s="16" t="s">
        <v>73</v>
      </c>
      <c r="E276" s="16" t="s">
        <v>425</v>
      </c>
    </row>
    <row r="277" spans="1:5" ht="12.75">
      <c r="A277" s="16" t="s">
        <v>89</v>
      </c>
      <c r="B277" s="30" t="s">
        <v>88</v>
      </c>
      <c r="C277" s="16" t="s">
        <v>75</v>
      </c>
      <c r="D277" s="16" t="s">
        <v>73</v>
      </c>
      <c r="E277" s="16" t="s">
        <v>425</v>
      </c>
    </row>
    <row r="278" spans="1:5" ht="12.75">
      <c r="A278" s="16" t="s">
        <v>406</v>
      </c>
      <c r="B278" s="30" t="s">
        <v>407</v>
      </c>
      <c r="C278" s="16" t="s">
        <v>75</v>
      </c>
      <c r="D278" s="16" t="s">
        <v>73</v>
      </c>
      <c r="E278" s="16" t="s">
        <v>425</v>
      </c>
    </row>
    <row r="279" spans="1:5" ht="12.75">
      <c r="A279" s="16" t="s">
        <v>418</v>
      </c>
      <c r="B279" s="30" t="s">
        <v>195</v>
      </c>
      <c r="C279" s="16" t="s">
        <v>78</v>
      </c>
      <c r="D279" s="16" t="s">
        <v>73</v>
      </c>
      <c r="E279" s="16" t="s">
        <v>425</v>
      </c>
    </row>
    <row r="280" spans="1:5" ht="12.75">
      <c r="A280" s="16" t="s">
        <v>428</v>
      </c>
      <c r="B280" s="30" t="s">
        <v>429</v>
      </c>
      <c r="C280" s="16" t="s">
        <v>78</v>
      </c>
      <c r="D280" s="16" t="s">
        <v>73</v>
      </c>
      <c r="E280" s="16" t="s">
        <v>425</v>
      </c>
    </row>
    <row r="281" spans="1:5" ht="12.75">
      <c r="A281" s="16" t="s">
        <v>430</v>
      </c>
      <c r="B281" s="30" t="s">
        <v>431</v>
      </c>
      <c r="C281" s="16" t="s">
        <v>78</v>
      </c>
      <c r="D281" s="16" t="s">
        <v>73</v>
      </c>
      <c r="E281" s="16" t="s">
        <v>425</v>
      </c>
    </row>
    <row r="282" spans="1:5" ht="12.75">
      <c r="A282" s="16" t="s">
        <v>91</v>
      </c>
      <c r="B282" s="30" t="s">
        <v>90</v>
      </c>
      <c r="C282" s="16" t="s">
        <v>75</v>
      </c>
      <c r="D282" s="16" t="s">
        <v>73</v>
      </c>
      <c r="E282" s="16" t="s">
        <v>425</v>
      </c>
    </row>
    <row r="283" spans="1:5" ht="12.75">
      <c r="A283" s="16" t="s">
        <v>421</v>
      </c>
      <c r="B283" s="30" t="s">
        <v>197</v>
      </c>
      <c r="C283" s="16" t="s">
        <v>78</v>
      </c>
      <c r="D283" s="16" t="s">
        <v>73</v>
      </c>
      <c r="E283" s="16" t="s">
        <v>425</v>
      </c>
    </row>
    <row r="284" spans="1:5" ht="12.75">
      <c r="A284" s="16" t="s">
        <v>339</v>
      </c>
      <c r="B284" s="30" t="s">
        <v>198</v>
      </c>
      <c r="C284" s="16" t="s">
        <v>78</v>
      </c>
      <c r="D284" s="16" t="s">
        <v>73</v>
      </c>
      <c r="E284" s="16" t="s">
        <v>425</v>
      </c>
    </row>
    <row r="285" spans="1:5" ht="12.75">
      <c r="A285" s="16" t="s">
        <v>93</v>
      </c>
      <c r="B285" s="30" t="s">
        <v>92</v>
      </c>
      <c r="C285" s="16" t="s">
        <v>75</v>
      </c>
      <c r="D285" s="16" t="s">
        <v>73</v>
      </c>
      <c r="E285" s="16" t="s">
        <v>425</v>
      </c>
    </row>
    <row r="286" spans="1:5" ht="12.75">
      <c r="A286" s="16" t="s">
        <v>95</v>
      </c>
      <c r="B286" s="30" t="s">
        <v>94</v>
      </c>
      <c r="C286" s="16" t="s">
        <v>75</v>
      </c>
      <c r="D286" s="16" t="s">
        <v>73</v>
      </c>
      <c r="E286" s="16" t="s">
        <v>425</v>
      </c>
    </row>
    <row r="287" spans="1:5" ht="12.75">
      <c r="A287" s="16" t="s">
        <v>97</v>
      </c>
      <c r="B287" s="30" t="s">
        <v>96</v>
      </c>
      <c r="C287" s="16" t="s">
        <v>75</v>
      </c>
      <c r="D287" s="16" t="s">
        <v>73</v>
      </c>
      <c r="E287" s="16" t="s">
        <v>425</v>
      </c>
    </row>
    <row r="288" spans="1:5" ht="12.75">
      <c r="A288" s="16" t="s">
        <v>99</v>
      </c>
      <c r="B288" s="30" t="s">
        <v>98</v>
      </c>
      <c r="C288" s="16" t="s">
        <v>75</v>
      </c>
      <c r="D288" s="16" t="s">
        <v>73</v>
      </c>
      <c r="E288" s="16" t="s">
        <v>425</v>
      </c>
    </row>
    <row r="289" spans="1:5" ht="12.75">
      <c r="A289" s="16" t="s">
        <v>74</v>
      </c>
      <c r="B289" s="30" t="s">
        <v>363</v>
      </c>
      <c r="C289" s="16" t="s">
        <v>75</v>
      </c>
      <c r="D289" s="16" t="s">
        <v>73</v>
      </c>
      <c r="E289" s="16" t="s">
        <v>425</v>
      </c>
    </row>
    <row r="290" spans="1:5" ht="12.75">
      <c r="A290" s="16" t="s">
        <v>409</v>
      </c>
      <c r="B290" s="30" t="s">
        <v>410</v>
      </c>
      <c r="C290" s="16" t="s">
        <v>75</v>
      </c>
      <c r="D290" s="16" t="s">
        <v>73</v>
      </c>
      <c r="E290" s="16" t="s">
        <v>425</v>
      </c>
    </row>
    <row r="291" spans="1:5" ht="12.75">
      <c r="A291" s="16" t="s">
        <v>76</v>
      </c>
      <c r="B291" s="30" t="s">
        <v>364</v>
      </c>
      <c r="C291" s="16" t="s">
        <v>75</v>
      </c>
      <c r="D291" s="16" t="s">
        <v>73</v>
      </c>
      <c r="E291" s="16" t="s">
        <v>425</v>
      </c>
    </row>
    <row r="292" spans="1:5" ht="12.75">
      <c r="A292" s="16" t="s">
        <v>452</v>
      </c>
      <c r="B292" s="30" t="s">
        <v>453</v>
      </c>
      <c r="C292" s="16" t="s">
        <v>75</v>
      </c>
      <c r="D292" s="16" t="s">
        <v>73</v>
      </c>
      <c r="E292" s="16" t="s">
        <v>425</v>
      </c>
    </row>
    <row r="293" spans="1:5" ht="12.75">
      <c r="A293" s="16" t="s">
        <v>101</v>
      </c>
      <c r="B293" s="30" t="s">
        <v>100</v>
      </c>
      <c r="C293" s="16" t="s">
        <v>75</v>
      </c>
      <c r="D293" s="16" t="s">
        <v>73</v>
      </c>
      <c r="E293" s="16" t="s">
        <v>425</v>
      </c>
    </row>
    <row r="294" spans="1:5" ht="12.75">
      <c r="A294" s="16" t="s">
        <v>103</v>
      </c>
      <c r="B294" s="30" t="s">
        <v>102</v>
      </c>
      <c r="C294" s="16" t="s">
        <v>75</v>
      </c>
      <c r="D294" s="16" t="s">
        <v>73</v>
      </c>
      <c r="E294" s="16" t="s">
        <v>425</v>
      </c>
    </row>
    <row r="295" spans="1:5" ht="12.75">
      <c r="A295" s="16" t="s">
        <v>105</v>
      </c>
      <c r="B295" s="30" t="s">
        <v>104</v>
      </c>
      <c r="C295" s="16" t="s">
        <v>75</v>
      </c>
      <c r="D295" s="16" t="s">
        <v>73</v>
      </c>
      <c r="E295" s="16" t="s">
        <v>425</v>
      </c>
    </row>
    <row r="296" spans="1:5" ht="12.75">
      <c r="A296" s="16" t="s">
        <v>107</v>
      </c>
      <c r="B296" s="30" t="s">
        <v>106</v>
      </c>
      <c r="C296" s="16" t="s">
        <v>75</v>
      </c>
      <c r="D296" s="16" t="s">
        <v>73</v>
      </c>
      <c r="E296" s="16" t="s">
        <v>425</v>
      </c>
    </row>
    <row r="297" spans="1:5" ht="12.75">
      <c r="A297" s="16" t="s">
        <v>109</v>
      </c>
      <c r="B297" s="30" t="s">
        <v>108</v>
      </c>
      <c r="C297" s="16" t="s">
        <v>75</v>
      </c>
      <c r="D297" s="16" t="s">
        <v>73</v>
      </c>
      <c r="E297" s="16" t="s">
        <v>425</v>
      </c>
    </row>
    <row r="298" spans="1:5" ht="12.75">
      <c r="A298" s="16" t="s">
        <v>454</v>
      </c>
      <c r="B298" s="30" t="s">
        <v>455</v>
      </c>
      <c r="C298" s="16" t="s">
        <v>75</v>
      </c>
      <c r="D298" s="16" t="s">
        <v>73</v>
      </c>
      <c r="E298" s="16" t="s">
        <v>425</v>
      </c>
    </row>
    <row r="299" spans="1:5" ht="12.75">
      <c r="A299" s="16" t="s">
        <v>111</v>
      </c>
      <c r="B299" s="30" t="s">
        <v>110</v>
      </c>
      <c r="C299" s="16" t="s">
        <v>75</v>
      </c>
      <c r="D299" s="16" t="s">
        <v>73</v>
      </c>
      <c r="E299" s="16" t="s">
        <v>425</v>
      </c>
    </row>
    <row r="300" spans="1:5" ht="12.75">
      <c r="A300" s="16" t="s">
        <v>113</v>
      </c>
      <c r="B300" s="30" t="s">
        <v>112</v>
      </c>
      <c r="C300" s="16" t="s">
        <v>75</v>
      </c>
      <c r="D300" s="16" t="s">
        <v>73</v>
      </c>
      <c r="E300" s="16" t="s">
        <v>425</v>
      </c>
    </row>
    <row r="301" spans="1:5" ht="12.75">
      <c r="A301" s="16" t="s">
        <v>432</v>
      </c>
      <c r="B301" s="30" t="s">
        <v>433</v>
      </c>
      <c r="C301" s="16" t="s">
        <v>78</v>
      </c>
      <c r="D301" s="16" t="s">
        <v>73</v>
      </c>
      <c r="E301" s="16" t="s">
        <v>425</v>
      </c>
    </row>
    <row r="302" spans="1:5" ht="12.75">
      <c r="A302" s="16" t="s">
        <v>117</v>
      </c>
      <c r="B302" s="30" t="s">
        <v>116</v>
      </c>
      <c r="C302" s="16" t="s">
        <v>75</v>
      </c>
      <c r="D302" s="16" t="s">
        <v>73</v>
      </c>
      <c r="E302" s="16" t="s">
        <v>425</v>
      </c>
    </row>
    <row r="303" spans="1:5" ht="12.75">
      <c r="A303" s="16" t="s">
        <v>128</v>
      </c>
      <c r="B303" s="30" t="s">
        <v>127</v>
      </c>
      <c r="C303" s="16" t="s">
        <v>75</v>
      </c>
      <c r="D303" s="16" t="s">
        <v>73</v>
      </c>
      <c r="E303" s="16" t="s">
        <v>425</v>
      </c>
    </row>
    <row r="304" spans="1:5" ht="12.75">
      <c r="A304" s="16" t="s">
        <v>119</v>
      </c>
      <c r="B304" s="30" t="s">
        <v>118</v>
      </c>
      <c r="C304" s="16" t="s">
        <v>75</v>
      </c>
      <c r="D304" s="16" t="s">
        <v>73</v>
      </c>
      <c r="E304" s="16" t="s">
        <v>425</v>
      </c>
    </row>
    <row r="305" spans="1:5" ht="12.75">
      <c r="A305" s="16" t="s">
        <v>419</v>
      </c>
      <c r="B305" s="30" t="s">
        <v>196</v>
      </c>
      <c r="C305" s="16" t="s">
        <v>78</v>
      </c>
      <c r="D305" s="16" t="s">
        <v>73</v>
      </c>
      <c r="E305" s="16" t="s">
        <v>425</v>
      </c>
    </row>
    <row r="306" spans="1:5" ht="12.75">
      <c r="A306" s="16" t="s">
        <v>5</v>
      </c>
      <c r="B306" s="30" t="s">
        <v>120</v>
      </c>
      <c r="C306" s="16" t="s">
        <v>75</v>
      </c>
      <c r="D306" s="16" t="s">
        <v>73</v>
      </c>
      <c r="E306" s="16" t="s">
        <v>425</v>
      </c>
    </row>
    <row r="307" spans="1:5" ht="12.75">
      <c r="A307" s="16" t="s">
        <v>434</v>
      </c>
      <c r="B307" s="30" t="s">
        <v>435</v>
      </c>
      <c r="C307" s="16" t="s">
        <v>78</v>
      </c>
      <c r="D307" s="16" t="s">
        <v>73</v>
      </c>
      <c r="E307" s="16" t="s">
        <v>425</v>
      </c>
    </row>
    <row r="308" spans="1:5" ht="12.75">
      <c r="A308" s="16" t="s">
        <v>404</v>
      </c>
      <c r="B308" s="30" t="s">
        <v>405</v>
      </c>
      <c r="C308" s="16" t="s">
        <v>75</v>
      </c>
      <c r="D308" s="16" t="s">
        <v>73</v>
      </c>
      <c r="E308" s="16" t="s">
        <v>425</v>
      </c>
    </row>
    <row r="309" spans="1:5" ht="12.75">
      <c r="A309" s="16" t="s">
        <v>420</v>
      </c>
      <c r="B309" s="30" t="s">
        <v>194</v>
      </c>
      <c r="C309" s="16" t="s">
        <v>78</v>
      </c>
      <c r="D309" s="16" t="s">
        <v>73</v>
      </c>
      <c r="E309" s="16" t="s">
        <v>425</v>
      </c>
    </row>
    <row r="310" spans="1:5" ht="12.75">
      <c r="A310" s="16" t="s">
        <v>122</v>
      </c>
      <c r="B310" s="30" t="s">
        <v>121</v>
      </c>
      <c r="C310" s="16" t="s">
        <v>75</v>
      </c>
      <c r="D310" s="16" t="s">
        <v>73</v>
      </c>
      <c r="E310" s="16" t="s">
        <v>425</v>
      </c>
    </row>
    <row r="311" spans="1:5" ht="12.75">
      <c r="A311" s="16" t="s">
        <v>124</v>
      </c>
      <c r="B311" s="30" t="s">
        <v>123</v>
      </c>
      <c r="C311" s="16" t="s">
        <v>75</v>
      </c>
      <c r="D311" s="16" t="s">
        <v>73</v>
      </c>
      <c r="E311" s="16" t="s">
        <v>425</v>
      </c>
    </row>
    <row r="312" spans="1:5" ht="12.75">
      <c r="A312" s="16" t="s">
        <v>126</v>
      </c>
      <c r="B312" s="30" t="s">
        <v>125</v>
      </c>
      <c r="C312" s="16" t="s">
        <v>75</v>
      </c>
      <c r="D312" s="16" t="s">
        <v>73</v>
      </c>
      <c r="E312" s="16" t="s">
        <v>425</v>
      </c>
    </row>
    <row r="313" spans="1:5" ht="12.75">
      <c r="A313" s="16" t="s">
        <v>403</v>
      </c>
      <c r="B313" s="30" t="s">
        <v>77</v>
      </c>
      <c r="C313" s="16" t="s">
        <v>78</v>
      </c>
      <c r="D313" s="16" t="s">
        <v>73</v>
      </c>
      <c r="E313" s="16" t="s">
        <v>425</v>
      </c>
    </row>
    <row r="314" spans="1:5" ht="12.75">
      <c r="A314" s="16" t="s">
        <v>201</v>
      </c>
      <c r="B314" s="30" t="s">
        <v>200</v>
      </c>
      <c r="C314" s="16" t="s">
        <v>202</v>
      </c>
      <c r="D314" s="16" t="s">
        <v>73</v>
      </c>
      <c r="E314" s="16" t="s">
        <v>199</v>
      </c>
    </row>
    <row r="315" spans="1:5" ht="12.75">
      <c r="A315" s="16" t="s">
        <v>204</v>
      </c>
      <c r="B315" s="30" t="s">
        <v>203</v>
      </c>
      <c r="C315" s="16" t="s">
        <v>202</v>
      </c>
      <c r="D315" s="16" t="s">
        <v>73</v>
      </c>
      <c r="E315" s="16" t="s">
        <v>199</v>
      </c>
    </row>
    <row r="316" spans="1:5" ht="12.75">
      <c r="A316" s="16" t="s">
        <v>206</v>
      </c>
      <c r="B316" s="30" t="s">
        <v>205</v>
      </c>
      <c r="C316" s="16" t="s">
        <v>202</v>
      </c>
      <c r="D316" s="16" t="s">
        <v>73</v>
      </c>
      <c r="E316" s="16" t="s">
        <v>199</v>
      </c>
    </row>
    <row r="317" spans="1:5" ht="12.75">
      <c r="A317" s="16" t="s">
        <v>208</v>
      </c>
      <c r="B317" s="30" t="s">
        <v>207</v>
      </c>
      <c r="C317" s="16" t="s">
        <v>202</v>
      </c>
      <c r="D317" s="16" t="s">
        <v>73</v>
      </c>
      <c r="E317" s="16" t="s">
        <v>199</v>
      </c>
    </row>
    <row r="318" spans="1:5" ht="12.75">
      <c r="A318" s="16" t="s">
        <v>210</v>
      </c>
      <c r="B318" s="30" t="s">
        <v>209</v>
      </c>
      <c r="C318" s="16" t="s">
        <v>202</v>
      </c>
      <c r="D318" s="16" t="s">
        <v>73</v>
      </c>
      <c r="E318" s="16" t="s">
        <v>199</v>
      </c>
    </row>
    <row r="319" spans="1:5" ht="12.75">
      <c r="A319" s="16" t="s">
        <v>212</v>
      </c>
      <c r="B319" s="30" t="s">
        <v>211</v>
      </c>
      <c r="C319" s="16" t="s">
        <v>202</v>
      </c>
      <c r="D319" s="16" t="s">
        <v>73</v>
      </c>
      <c r="E319" s="16" t="s">
        <v>199</v>
      </c>
    </row>
    <row r="320" spans="1:5" ht="12.75">
      <c r="A320" s="16" t="s">
        <v>214</v>
      </c>
      <c r="B320" s="30" t="s">
        <v>213</v>
      </c>
      <c r="C320" s="16" t="s">
        <v>202</v>
      </c>
      <c r="D320" s="16" t="s">
        <v>73</v>
      </c>
      <c r="E320" s="16" t="s">
        <v>199</v>
      </c>
    </row>
    <row r="321" spans="1:5" ht="12.75">
      <c r="A321" s="16" t="s">
        <v>216</v>
      </c>
      <c r="B321" s="30" t="s">
        <v>215</v>
      </c>
      <c r="C321" s="16" t="s">
        <v>202</v>
      </c>
      <c r="D321" s="16" t="s">
        <v>73</v>
      </c>
      <c r="E321" s="16" t="s">
        <v>199</v>
      </c>
    </row>
    <row r="322" spans="1:5" ht="12.75">
      <c r="A322" s="16" t="s">
        <v>218</v>
      </c>
      <c r="B322" s="30" t="s">
        <v>217</v>
      </c>
      <c r="C322" s="16" t="s">
        <v>202</v>
      </c>
      <c r="D322" s="16" t="s">
        <v>73</v>
      </c>
      <c r="E322" s="16" t="s">
        <v>199</v>
      </c>
    </row>
    <row r="323" spans="1:5" ht="12.75">
      <c r="A323" s="16" t="s">
        <v>220</v>
      </c>
      <c r="B323" s="30" t="s">
        <v>219</v>
      </c>
      <c r="C323" s="16" t="s">
        <v>202</v>
      </c>
      <c r="D323" s="16" t="s">
        <v>73</v>
      </c>
      <c r="E323" s="16" t="s">
        <v>199</v>
      </c>
    </row>
    <row r="324" spans="1:5" ht="12.75">
      <c r="A324" s="16" t="s">
        <v>222</v>
      </c>
      <c r="B324" s="30" t="s">
        <v>221</v>
      </c>
      <c r="C324" s="16" t="s">
        <v>202</v>
      </c>
      <c r="D324" s="16" t="s">
        <v>73</v>
      </c>
      <c r="E324" s="16" t="s">
        <v>199</v>
      </c>
    </row>
    <row r="325" spans="1:5" ht="12.75">
      <c r="A325" s="16" t="s">
        <v>473</v>
      </c>
      <c r="B325" s="30" t="s">
        <v>474</v>
      </c>
      <c r="C325" s="16" t="s">
        <v>202</v>
      </c>
      <c r="D325" s="16" t="s">
        <v>73</v>
      </c>
      <c r="E325" s="16" t="s">
        <v>199</v>
      </c>
    </row>
    <row r="326" spans="1:5" ht="12.75">
      <c r="A326" s="16" t="s">
        <v>224</v>
      </c>
      <c r="B326" s="30" t="s">
        <v>223</v>
      </c>
      <c r="C326" s="16" t="s">
        <v>202</v>
      </c>
      <c r="D326" s="16" t="s">
        <v>73</v>
      </c>
      <c r="E326" s="16" t="s">
        <v>199</v>
      </c>
    </row>
    <row r="327" spans="1:5" ht="12.75">
      <c r="A327" s="16" t="s">
        <v>400</v>
      </c>
      <c r="B327" s="30" t="s">
        <v>401</v>
      </c>
      <c r="C327" s="16" t="s">
        <v>202</v>
      </c>
      <c r="D327" s="16" t="s">
        <v>73</v>
      </c>
      <c r="E327" s="16" t="s">
        <v>199</v>
      </c>
    </row>
    <row r="328" spans="1:5" ht="12.75">
      <c r="A328" s="16" t="s">
        <v>226</v>
      </c>
      <c r="B328" s="30" t="s">
        <v>225</v>
      </c>
      <c r="C328" s="16" t="s">
        <v>202</v>
      </c>
      <c r="D328" s="16" t="s">
        <v>73</v>
      </c>
      <c r="E328" s="16" t="s">
        <v>199</v>
      </c>
    </row>
    <row r="329" spans="1:5" ht="12.75">
      <c r="A329" s="16" t="s">
        <v>228</v>
      </c>
      <c r="B329" s="30" t="s">
        <v>227</v>
      </c>
      <c r="C329" s="16" t="s">
        <v>202</v>
      </c>
      <c r="D329" s="16" t="s">
        <v>73</v>
      </c>
      <c r="E329" s="16" t="s">
        <v>199</v>
      </c>
    </row>
    <row r="330" spans="1:5" ht="12.75">
      <c r="A330" s="16" t="s">
        <v>230</v>
      </c>
      <c r="B330" s="30" t="s">
        <v>229</v>
      </c>
      <c r="C330" s="16" t="s">
        <v>202</v>
      </c>
      <c r="D330" s="16" t="s">
        <v>73</v>
      </c>
      <c r="E330" s="16" t="s">
        <v>199</v>
      </c>
    </row>
    <row r="331" spans="1:5" ht="12.75">
      <c r="A331" s="16" t="s">
        <v>232</v>
      </c>
      <c r="B331" s="30" t="s">
        <v>231</v>
      </c>
      <c r="C331" s="16" t="s">
        <v>202</v>
      </c>
      <c r="D331" s="16" t="s">
        <v>73</v>
      </c>
      <c r="E331" s="16" t="s">
        <v>199</v>
      </c>
    </row>
    <row r="332" spans="1:5" ht="12.75">
      <c r="A332" s="16" t="s">
        <v>234</v>
      </c>
      <c r="B332" s="30" t="s">
        <v>233</v>
      </c>
      <c r="C332" s="16" t="s">
        <v>202</v>
      </c>
      <c r="D332" s="16" t="s">
        <v>73</v>
      </c>
      <c r="E332" s="16" t="s">
        <v>199</v>
      </c>
    </row>
    <row r="333" spans="1:5" ht="12.75">
      <c r="A333" s="16" t="s">
        <v>236</v>
      </c>
      <c r="B333" s="30" t="s">
        <v>235</v>
      </c>
      <c r="C333" s="16" t="s">
        <v>202</v>
      </c>
      <c r="D333" s="16" t="s">
        <v>73</v>
      </c>
      <c r="E333" s="16" t="s">
        <v>199</v>
      </c>
    </row>
    <row r="334" spans="1:5" ht="12.75">
      <c r="A334" s="16" t="s">
        <v>238</v>
      </c>
      <c r="B334" s="30" t="s">
        <v>237</v>
      </c>
      <c r="C334" s="16" t="s">
        <v>202</v>
      </c>
      <c r="D334" s="16" t="s">
        <v>73</v>
      </c>
      <c r="E334" s="16" t="s">
        <v>199</v>
      </c>
    </row>
    <row r="335" spans="1:5" ht="12.75">
      <c r="A335" s="16" t="s">
        <v>240</v>
      </c>
      <c r="B335" s="30" t="s">
        <v>239</v>
      </c>
      <c r="C335" s="16" t="s">
        <v>202</v>
      </c>
      <c r="D335" s="16" t="s">
        <v>73</v>
      </c>
      <c r="E335" s="16" t="s">
        <v>199</v>
      </c>
    </row>
    <row r="336" spans="1:5" ht="12.75">
      <c r="A336" s="16" t="s">
        <v>242</v>
      </c>
      <c r="B336" s="30" t="s">
        <v>241</v>
      </c>
      <c r="C336" s="16" t="s">
        <v>202</v>
      </c>
      <c r="D336" s="16" t="s">
        <v>73</v>
      </c>
      <c r="E336" s="16" t="s">
        <v>199</v>
      </c>
    </row>
    <row r="337" spans="1:5" ht="12.75">
      <c r="A337" s="16" t="s">
        <v>244</v>
      </c>
      <c r="B337" s="30" t="s">
        <v>243</v>
      </c>
      <c r="C337" s="16" t="s">
        <v>202</v>
      </c>
      <c r="D337" s="16" t="s">
        <v>73</v>
      </c>
      <c r="E337" s="16" t="s">
        <v>199</v>
      </c>
    </row>
    <row r="338" spans="1:5" ht="12.75">
      <c r="A338" s="16" t="s">
        <v>246</v>
      </c>
      <c r="B338" s="30" t="s">
        <v>245</v>
      </c>
      <c r="C338" s="16" t="s">
        <v>202</v>
      </c>
      <c r="D338" s="16" t="s">
        <v>73</v>
      </c>
      <c r="E338" s="16" t="s">
        <v>199</v>
      </c>
    </row>
    <row r="339" spans="1:5" ht="12.75">
      <c r="A339" s="16" t="s">
        <v>340</v>
      </c>
      <c r="B339" s="30" t="s">
        <v>247</v>
      </c>
      <c r="C339" s="16" t="s">
        <v>202</v>
      </c>
      <c r="D339" s="16" t="s">
        <v>73</v>
      </c>
      <c r="E339" s="16" t="s">
        <v>199</v>
      </c>
    </row>
    <row r="340" spans="1:5" ht="12.75">
      <c r="A340" s="16" t="s">
        <v>248</v>
      </c>
      <c r="B340" s="30" t="s">
        <v>370</v>
      </c>
      <c r="C340" s="16" t="s">
        <v>202</v>
      </c>
      <c r="D340" s="16" t="s">
        <v>73</v>
      </c>
      <c r="E340" s="16" t="s">
        <v>199</v>
      </c>
    </row>
    <row r="341" spans="1:5" ht="12.75">
      <c r="A341" s="16" t="s">
        <v>436</v>
      </c>
      <c r="B341" s="30" t="s">
        <v>437</v>
      </c>
      <c r="C341" s="16" t="s">
        <v>202</v>
      </c>
      <c r="D341" s="16" t="s">
        <v>73</v>
      </c>
      <c r="E341" s="16" t="s">
        <v>199</v>
      </c>
    </row>
    <row r="342" spans="1:5" ht="12.75">
      <c r="A342" s="16" t="s">
        <v>250</v>
      </c>
      <c r="B342" s="30" t="s">
        <v>249</v>
      </c>
      <c r="C342" s="16" t="s">
        <v>202</v>
      </c>
      <c r="D342" s="16" t="s">
        <v>73</v>
      </c>
      <c r="E342" s="16" t="s">
        <v>199</v>
      </c>
    </row>
    <row r="343" spans="1:5" ht="12.75">
      <c r="A343" s="16" t="s">
        <v>251</v>
      </c>
      <c r="B343" s="30" t="s">
        <v>371</v>
      </c>
      <c r="C343" s="16" t="s">
        <v>202</v>
      </c>
      <c r="D343" s="16" t="s">
        <v>73</v>
      </c>
      <c r="E343" s="16" t="s">
        <v>199</v>
      </c>
    </row>
    <row r="344" spans="1:5" ht="12.75">
      <c r="A344" s="16" t="s">
        <v>252</v>
      </c>
      <c r="B344" s="30" t="s">
        <v>372</v>
      </c>
      <c r="C344" s="16" t="s">
        <v>202</v>
      </c>
      <c r="D344" s="16" t="s">
        <v>73</v>
      </c>
      <c r="E344" s="16" t="s">
        <v>199</v>
      </c>
    </row>
    <row r="345" spans="1:5" ht="12.75">
      <c r="A345" s="16" t="s">
        <v>253</v>
      </c>
      <c r="B345" s="30" t="s">
        <v>373</v>
      </c>
      <c r="C345" s="16" t="s">
        <v>202</v>
      </c>
      <c r="D345" s="16" t="s">
        <v>73</v>
      </c>
      <c r="E345" s="16" t="s">
        <v>199</v>
      </c>
    </row>
    <row r="346" spans="1:5" ht="12.75">
      <c r="A346" s="16" t="s">
        <v>254</v>
      </c>
      <c r="B346" s="30" t="s">
        <v>374</v>
      </c>
      <c r="C346" s="16" t="s">
        <v>202</v>
      </c>
      <c r="D346" s="16" t="s">
        <v>73</v>
      </c>
      <c r="E346" s="16" t="s">
        <v>199</v>
      </c>
    </row>
    <row r="347" spans="1:5" ht="12.75">
      <c r="A347" s="16" t="s">
        <v>255</v>
      </c>
      <c r="B347" s="30" t="s">
        <v>375</v>
      </c>
      <c r="C347" s="16" t="s">
        <v>202</v>
      </c>
      <c r="D347" s="16" t="s">
        <v>73</v>
      </c>
      <c r="E347" s="16" t="s">
        <v>199</v>
      </c>
    </row>
    <row r="348" spans="1:5" ht="12.75">
      <c r="A348" s="16" t="s">
        <v>484</v>
      </c>
      <c r="B348" s="30" t="s">
        <v>485</v>
      </c>
      <c r="C348" s="16" t="s">
        <v>202</v>
      </c>
      <c r="D348" s="16" t="s">
        <v>73</v>
      </c>
      <c r="E348" s="16" t="s">
        <v>199</v>
      </c>
    </row>
    <row r="349" spans="1:5" ht="12.75">
      <c r="A349" s="16" t="s">
        <v>257</v>
      </c>
      <c r="B349" s="30" t="s">
        <v>256</v>
      </c>
      <c r="C349" s="16" t="s">
        <v>202</v>
      </c>
      <c r="D349" s="16" t="s">
        <v>73</v>
      </c>
      <c r="E349" s="16" t="s">
        <v>199</v>
      </c>
    </row>
    <row r="350" spans="1:5" ht="12.75">
      <c r="A350" s="16" t="s">
        <v>259</v>
      </c>
      <c r="B350" s="30" t="s">
        <v>258</v>
      </c>
      <c r="C350" s="16" t="s">
        <v>202</v>
      </c>
      <c r="D350" s="16" t="s">
        <v>73</v>
      </c>
      <c r="E350" s="16" t="s">
        <v>199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P4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1.8515625" style="22" bestFit="1" customWidth="1"/>
    <col min="2" max="2" width="19.7109375" style="22" customWidth="1"/>
    <col min="3" max="3" width="13.8515625" style="22" customWidth="1"/>
    <col min="4" max="4" width="11.7109375" style="22" customWidth="1"/>
    <col min="5" max="5" width="17.57421875" style="22" bestFit="1" customWidth="1"/>
    <col min="6" max="14" width="11.7109375" style="22" customWidth="1"/>
    <col min="15" max="16" width="11.8515625" style="22" customWidth="1"/>
    <col min="17" max="16384" width="9.140625" style="22" customWidth="1"/>
  </cols>
  <sheetData>
    <row r="1" spans="1:3" ht="12.75">
      <c r="A1" s="20" t="s">
        <v>278</v>
      </c>
      <c r="B1" s="20"/>
      <c r="C1" s="20"/>
    </row>
    <row r="2" spans="1:3" ht="12.75">
      <c r="A2" s="20"/>
      <c r="B2" s="20" t="s">
        <v>279</v>
      </c>
      <c r="C2" s="20" t="s">
        <v>280</v>
      </c>
    </row>
    <row r="3" spans="2:3" ht="12.75">
      <c r="B3" s="22" t="s">
        <v>281</v>
      </c>
      <c r="C3" s="22" t="str">
        <f>Form!I7</f>
        <v>SC00--0</v>
      </c>
    </row>
    <row r="4" spans="2:3" ht="12.75">
      <c r="B4" s="22" t="s">
        <v>282</v>
      </c>
      <c r="C4" s="22" t="s">
        <v>283</v>
      </c>
    </row>
    <row r="5" spans="2:3" ht="12.75">
      <c r="B5" s="22" t="s">
        <v>284</v>
      </c>
      <c r="C5" s="24" t="s">
        <v>285</v>
      </c>
    </row>
    <row r="6" spans="2:3" ht="12.75">
      <c r="B6" s="22" t="s">
        <v>4</v>
      </c>
      <c r="C6" s="22" t="s">
        <v>199</v>
      </c>
    </row>
    <row r="7" spans="2:3" ht="12.75">
      <c r="B7" s="22" t="s">
        <v>0</v>
      </c>
      <c r="C7" s="22" t="e">
        <f>VLOOKUP(Form!C9,ConcreteData,2,FALSE)</f>
        <v>#N/A</v>
      </c>
    </row>
    <row r="8" spans="2:3" ht="12.75">
      <c r="B8" s="22" t="s">
        <v>286</v>
      </c>
      <c r="C8" s="37" t="str">
        <f>TEXT(Form!J10,"YYYYMMDD")</f>
        <v>19000100</v>
      </c>
    </row>
    <row r="9" spans="2:3" ht="12.75">
      <c r="B9" s="22" t="s">
        <v>287</v>
      </c>
      <c r="C9" s="38" t="str">
        <f>(LEFT(C8,4)+1)&amp;RIGHT(C8,4)</f>
        <v>19010100</v>
      </c>
    </row>
    <row r="10" spans="2:3" ht="12.75">
      <c r="B10" s="22" t="s">
        <v>288</v>
      </c>
      <c r="C10" s="22">
        <f>Form!C10</f>
        <v>0</v>
      </c>
    </row>
    <row r="11" spans="2:3" ht="12.75">
      <c r="B11" s="22" t="s">
        <v>289</v>
      </c>
      <c r="C11" s="37" t="str">
        <f>TEXT(Form!J10,"YYYYMMDD")</f>
        <v>19000100</v>
      </c>
    </row>
    <row r="12" spans="2:3" ht="12.75">
      <c r="B12" s="22" t="s">
        <v>290</v>
      </c>
      <c r="C12" s="22">
        <f>Form!J9</f>
        <v>0</v>
      </c>
    </row>
    <row r="13" spans="2:3" ht="12.75">
      <c r="B13" s="22" t="s">
        <v>291</v>
      </c>
      <c r="C13" s="22" t="e">
        <f>VLOOKUP(Form!C7,ConcreteClassData,2,FALSE)</f>
        <v>#N/A</v>
      </c>
    </row>
    <row r="14" spans="2:3" ht="12.75">
      <c r="B14" s="22" t="s">
        <v>293</v>
      </c>
      <c r="C14" s="22">
        <f>Form!C11</f>
        <v>0</v>
      </c>
    </row>
    <row r="15" spans="2:3" ht="12.75">
      <c r="B15" s="22" t="s">
        <v>294</v>
      </c>
      <c r="C15" s="22">
        <f>Form!C11</f>
        <v>0</v>
      </c>
    </row>
    <row r="16" spans="2:3" ht="12.75">
      <c r="B16" s="22" t="s">
        <v>295</v>
      </c>
      <c r="C16" s="22">
        <f>Form!F74</f>
        <v>0</v>
      </c>
    </row>
    <row r="17" spans="2:3" ht="12.75">
      <c r="B17" s="22" t="s">
        <v>296</v>
      </c>
      <c r="C17" s="39">
        <f>ROUND(Form!F78,2)</f>
        <v>0</v>
      </c>
    </row>
    <row r="18" spans="2:3" ht="12.75">
      <c r="B18" s="22" t="s">
        <v>297</v>
      </c>
      <c r="C18" s="22" t="s">
        <v>298</v>
      </c>
    </row>
    <row r="19" spans="2:3" ht="12.75">
      <c r="B19" s="22" t="s">
        <v>299</v>
      </c>
      <c r="C19" s="39">
        <f>ROUND(Form!F78,2)</f>
        <v>0</v>
      </c>
    </row>
    <row r="20" spans="2:3" ht="12.75">
      <c r="B20" s="22" t="s">
        <v>300</v>
      </c>
      <c r="C20" s="22" t="s">
        <v>298</v>
      </c>
    </row>
    <row r="21" spans="2:3" ht="12.75">
      <c r="B21" s="22" t="s">
        <v>301</v>
      </c>
      <c r="C21" s="22">
        <f>Form!F40</f>
        <v>0</v>
      </c>
    </row>
    <row r="22" spans="2:3" ht="12.75">
      <c r="B22" s="22" t="s">
        <v>302</v>
      </c>
      <c r="C22" s="24" t="s">
        <v>479</v>
      </c>
    </row>
    <row r="23" spans="2:3" ht="12.75">
      <c r="B23" s="22" t="s">
        <v>303</v>
      </c>
      <c r="C23" s="22" t="s">
        <v>304</v>
      </c>
    </row>
    <row r="24" spans="2:3" ht="12.75">
      <c r="B24" s="22" t="s">
        <v>306</v>
      </c>
      <c r="C24" s="22">
        <f>Form!J9</f>
        <v>0</v>
      </c>
    </row>
    <row r="25" spans="2:3" ht="12.75">
      <c r="B25" s="22" t="s">
        <v>305</v>
      </c>
      <c r="C25" s="22" t="str">
        <f>TEXT(Form!J10,"YYYYMMDD")</f>
        <v>19000100</v>
      </c>
    </row>
    <row r="27" spans="1:16" ht="12.75">
      <c r="A27" s="20" t="s">
        <v>307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2.75">
      <c r="A28" s="20"/>
      <c r="B28" s="20" t="s">
        <v>4</v>
      </c>
      <c r="C28" s="20" t="s">
        <v>281</v>
      </c>
      <c r="D28" s="20" t="s">
        <v>282</v>
      </c>
      <c r="E28" s="20" t="s">
        <v>0</v>
      </c>
      <c r="F28" s="20" t="s">
        <v>308</v>
      </c>
      <c r="G28" s="20" t="s">
        <v>309</v>
      </c>
      <c r="H28" s="20" t="s">
        <v>310</v>
      </c>
      <c r="I28" s="20" t="s">
        <v>311</v>
      </c>
      <c r="J28" s="20" t="s">
        <v>312</v>
      </c>
      <c r="K28" s="20" t="s">
        <v>313</v>
      </c>
      <c r="L28" s="20" t="s">
        <v>314</v>
      </c>
      <c r="M28" s="20" t="s">
        <v>315</v>
      </c>
      <c r="N28" s="20" t="s">
        <v>316</v>
      </c>
      <c r="O28" s="20" t="s">
        <v>306</v>
      </c>
      <c r="P28" s="20" t="s">
        <v>305</v>
      </c>
    </row>
    <row r="29" spans="2:16" s="40" customFormat="1" ht="12.75">
      <c r="B29" s="41">
        <f>IF(Form!C16="","",Form!A16)</f>
      </c>
      <c r="C29" s="40" t="str">
        <f>Form!I7</f>
        <v>SC00--0</v>
      </c>
      <c r="D29" s="40" t="s">
        <v>283</v>
      </c>
      <c r="E29" s="40" t="e">
        <f>VLOOKUP(Form!C16,CementData,2,FALSE)</f>
        <v>#N/A</v>
      </c>
      <c r="F29" s="42" t="s">
        <v>362</v>
      </c>
      <c r="G29" s="40">
        <f>Form!C17</f>
        <v>0</v>
      </c>
      <c r="H29" s="42" t="s">
        <v>362</v>
      </c>
      <c r="I29" s="43">
        <f>Form!F15</f>
        <v>0</v>
      </c>
      <c r="J29" s="42" t="s">
        <v>362</v>
      </c>
      <c r="K29" s="42" t="s">
        <v>362</v>
      </c>
      <c r="L29" s="42" t="s">
        <v>362</v>
      </c>
      <c r="M29" s="40">
        <f>Form!H15</f>
        <v>0</v>
      </c>
      <c r="N29" s="22" t="s">
        <v>318</v>
      </c>
      <c r="O29" s="40">
        <f>C24</f>
        <v>0</v>
      </c>
      <c r="P29" s="40" t="str">
        <f>C25</f>
        <v>19000100</v>
      </c>
    </row>
    <row r="30" spans="2:16" ht="12.75">
      <c r="B30" s="44">
        <f>IF(Form!C19="","",Form!A19)</f>
      </c>
      <c r="C30" s="22" t="str">
        <f>Form!I7</f>
        <v>SC00--0</v>
      </c>
      <c r="D30" s="22" t="s">
        <v>283</v>
      </c>
      <c r="E30" s="22" t="e">
        <f>VLOOKUP(Form!C19,CementIIIData,2,FALSE)</f>
        <v>#N/A</v>
      </c>
      <c r="F30" s="42" t="s">
        <v>362</v>
      </c>
      <c r="G30" s="40">
        <f>Form!C20</f>
        <v>0</v>
      </c>
      <c r="H30" s="42" t="s">
        <v>362</v>
      </c>
      <c r="I30" s="39">
        <f>Form!F18</f>
        <v>0</v>
      </c>
      <c r="J30" s="42" t="s">
        <v>362</v>
      </c>
      <c r="K30" s="42" t="s">
        <v>362</v>
      </c>
      <c r="L30" s="42" t="s">
        <v>362</v>
      </c>
      <c r="M30" s="22">
        <f>Form!H18</f>
        <v>0</v>
      </c>
      <c r="N30" s="22" t="s">
        <v>318</v>
      </c>
      <c r="O30" s="22">
        <f>C24</f>
        <v>0</v>
      </c>
      <c r="P30" s="22" t="str">
        <f>C25</f>
        <v>19000100</v>
      </c>
    </row>
    <row r="31" spans="2:16" ht="12.75">
      <c r="B31" s="44">
        <f>IF(Form!C22="","",Form!A22)</f>
      </c>
      <c r="C31" s="22" t="str">
        <f>Form!I7</f>
        <v>SC00--0</v>
      </c>
      <c r="D31" s="22" t="s">
        <v>283</v>
      </c>
      <c r="E31" s="22" t="e">
        <f>VLOOKUP(Form!C22,BlendedCementData,2,FALSE)</f>
        <v>#N/A</v>
      </c>
      <c r="F31" s="42" t="s">
        <v>362</v>
      </c>
      <c r="G31" s="40">
        <f>Form!C23</f>
        <v>0</v>
      </c>
      <c r="H31" s="42" t="s">
        <v>362</v>
      </c>
      <c r="I31" s="39">
        <f>Form!F21</f>
        <v>0</v>
      </c>
      <c r="J31" s="42" t="s">
        <v>362</v>
      </c>
      <c r="K31" s="42" t="s">
        <v>362</v>
      </c>
      <c r="L31" s="42" t="s">
        <v>362</v>
      </c>
      <c r="M31" s="22">
        <f>Form!H21</f>
        <v>0</v>
      </c>
      <c r="N31" s="22" t="s">
        <v>318</v>
      </c>
      <c r="O31" s="22">
        <f>C24</f>
        <v>0</v>
      </c>
      <c r="P31" s="22" t="str">
        <f>C25</f>
        <v>19000100</v>
      </c>
    </row>
    <row r="32" spans="2:16" ht="12.75">
      <c r="B32" s="44">
        <f>IF(Form!C25="","",Form!A25)</f>
      </c>
      <c r="C32" s="22" t="str">
        <f>Form!I7</f>
        <v>SC00--0</v>
      </c>
      <c r="D32" s="22" t="s">
        <v>283</v>
      </c>
      <c r="E32" s="22" t="e">
        <f>VLOOKUP(Form!C25,CementSlagData,2,FALSE)</f>
        <v>#N/A</v>
      </c>
      <c r="F32" s="42" t="s">
        <v>362</v>
      </c>
      <c r="G32" s="40">
        <f>Form!C26</f>
        <v>0</v>
      </c>
      <c r="H32" s="42" t="s">
        <v>362</v>
      </c>
      <c r="I32" s="39">
        <f>Form!F24</f>
        <v>0</v>
      </c>
      <c r="J32" s="42" t="s">
        <v>362</v>
      </c>
      <c r="K32" s="42" t="s">
        <v>362</v>
      </c>
      <c r="L32" s="42" t="s">
        <v>362</v>
      </c>
      <c r="M32" s="22">
        <f>Form!H24</f>
        <v>0</v>
      </c>
      <c r="N32" s="22" t="s">
        <v>318</v>
      </c>
      <c r="O32" s="22">
        <f>C24</f>
        <v>0</v>
      </c>
      <c r="P32" s="22" t="str">
        <f>C25</f>
        <v>19000100</v>
      </c>
    </row>
    <row r="33" spans="2:16" ht="12.75">
      <c r="B33" s="22">
        <f>IF(Form!C28="","",Form!A28)</f>
      </c>
      <c r="C33" s="22" t="str">
        <f>Form!I7</f>
        <v>SC00--0</v>
      </c>
      <c r="D33" s="22" t="s">
        <v>283</v>
      </c>
      <c r="E33" s="22" t="e">
        <f>VLOOKUP(Form!C28,PozzolanData,2,FALSE)</f>
        <v>#N/A</v>
      </c>
      <c r="F33" s="42" t="s">
        <v>362</v>
      </c>
      <c r="G33" s="40">
        <f>Form!C29</f>
        <v>0</v>
      </c>
      <c r="H33" s="42" t="s">
        <v>362</v>
      </c>
      <c r="I33" s="39">
        <f>Form!F27</f>
        <v>0</v>
      </c>
      <c r="J33" s="42" t="s">
        <v>362</v>
      </c>
      <c r="K33" s="42" t="s">
        <v>362</v>
      </c>
      <c r="L33" s="42" t="s">
        <v>362</v>
      </c>
      <c r="M33" s="22">
        <f>Form!H27</f>
        <v>0</v>
      </c>
      <c r="N33" s="22" t="s">
        <v>318</v>
      </c>
      <c r="O33" s="22">
        <f>C24</f>
        <v>0</v>
      </c>
      <c r="P33" s="22" t="str">
        <f>C25</f>
        <v>19000100</v>
      </c>
    </row>
    <row r="34" spans="2:16" ht="12.75">
      <c r="B34" s="24">
        <f>IF(Form!C31="","",Form!A31)</f>
      </c>
      <c r="C34" s="22" t="str">
        <f>Form!I7</f>
        <v>SC00--0</v>
      </c>
      <c r="D34" s="22" t="s">
        <v>283</v>
      </c>
      <c r="E34" s="22" t="e">
        <f>VLOOKUP(Form!C31,PozzolanData,2,FALSE)</f>
        <v>#N/A</v>
      </c>
      <c r="F34" s="42" t="s">
        <v>362</v>
      </c>
      <c r="G34" s="40">
        <f>Form!C32</f>
        <v>0</v>
      </c>
      <c r="H34" s="42" t="s">
        <v>362</v>
      </c>
      <c r="I34" s="39">
        <f>Form!F30</f>
        <v>0</v>
      </c>
      <c r="J34" s="42" t="s">
        <v>362</v>
      </c>
      <c r="K34" s="42" t="s">
        <v>362</v>
      </c>
      <c r="L34" s="42" t="s">
        <v>362</v>
      </c>
      <c r="M34" s="22">
        <f>Form!H30</f>
        <v>0</v>
      </c>
      <c r="N34" s="22" t="s">
        <v>318</v>
      </c>
      <c r="O34" s="22">
        <f>C24</f>
        <v>0</v>
      </c>
      <c r="P34" s="22" t="str">
        <f>C25</f>
        <v>19000100</v>
      </c>
    </row>
    <row r="35" spans="2:16" ht="12.75">
      <c r="B35" s="22">
        <f>IF(Form!C34="","",Form!A34)</f>
      </c>
      <c r="C35" s="22" t="str">
        <f>Form!I7</f>
        <v>SC00--0</v>
      </c>
      <c r="D35" s="22" t="s">
        <v>283</v>
      </c>
      <c r="E35" s="22" t="e">
        <f>VLOOKUP(Form!C34,SilicaFumeData,2,FALSE)</f>
        <v>#N/A</v>
      </c>
      <c r="F35" s="42" t="s">
        <v>362</v>
      </c>
      <c r="G35" s="40">
        <f>Form!C35</f>
        <v>0</v>
      </c>
      <c r="H35" s="42" t="s">
        <v>362</v>
      </c>
      <c r="I35" s="39">
        <f>Form!F33</f>
        <v>0</v>
      </c>
      <c r="J35" s="42" t="s">
        <v>362</v>
      </c>
      <c r="K35" s="42" t="s">
        <v>362</v>
      </c>
      <c r="L35" s="42" t="s">
        <v>362</v>
      </c>
      <c r="M35" s="22">
        <f>Form!H33</f>
        <v>0</v>
      </c>
      <c r="N35" s="22" t="s">
        <v>318</v>
      </c>
      <c r="O35" s="22">
        <f>C24</f>
        <v>0</v>
      </c>
      <c r="P35" s="22" t="str">
        <f>C25</f>
        <v>19000100</v>
      </c>
    </row>
    <row r="36" spans="2:16" ht="12.75">
      <c r="B36" s="22">
        <f>IF(Form!C37="","",Form!A37)</f>
      </c>
      <c r="C36" s="22" t="str">
        <f>Form!I7</f>
        <v>SC00--0</v>
      </c>
      <c r="D36" s="22" t="s">
        <v>283</v>
      </c>
      <c r="E36" s="22" t="e">
        <f>VLOOKUP(Form!C37,SlagData,2,FALSE)</f>
        <v>#N/A</v>
      </c>
      <c r="F36" s="42" t="s">
        <v>362</v>
      </c>
      <c r="G36" s="40">
        <f>Form!C38</f>
        <v>0</v>
      </c>
      <c r="H36" s="42" t="s">
        <v>362</v>
      </c>
      <c r="I36" s="39">
        <f>Form!F36</f>
        <v>0</v>
      </c>
      <c r="J36" s="42" t="s">
        <v>362</v>
      </c>
      <c r="K36" s="42" t="s">
        <v>362</v>
      </c>
      <c r="L36" s="42" t="s">
        <v>362</v>
      </c>
      <c r="M36" s="22">
        <f>Form!H36</f>
        <v>0</v>
      </c>
      <c r="N36" s="40" t="s">
        <v>318</v>
      </c>
      <c r="O36" s="22">
        <f>C24</f>
        <v>0</v>
      </c>
      <c r="P36" s="22" t="str">
        <f>C25</f>
        <v>19000100</v>
      </c>
    </row>
    <row r="37" spans="2:16" ht="12.75">
      <c r="B37" s="22">
        <f>IF(Form!C42="","",Form!A42)</f>
      </c>
      <c r="C37" s="22" t="str">
        <f>Form!I7</f>
        <v>SC00--0</v>
      </c>
      <c r="D37" s="22" t="s">
        <v>283</v>
      </c>
      <c r="E37" s="22" t="e">
        <f>VLOOKUP(Form!C42,CoarseAggAData,2,FALSE)</f>
        <v>#N/A</v>
      </c>
      <c r="F37" s="42" t="s">
        <v>362</v>
      </c>
      <c r="G37" s="24" t="s">
        <v>317</v>
      </c>
      <c r="H37" s="42" t="s">
        <v>362</v>
      </c>
      <c r="I37" s="39">
        <f>Form!F41</f>
        <v>0</v>
      </c>
      <c r="J37" s="42" t="str">
        <f>IF(Form!C13="SSD",Form!H41,"                  ")</f>
        <v>                  </v>
      </c>
      <c r="K37" s="39">
        <f>Form!D41</f>
        <v>0</v>
      </c>
      <c r="L37" s="42" t="s">
        <v>362</v>
      </c>
      <c r="M37" s="22">
        <f>IF(Form!C13="SSD",ROUND((J37-(J37*K37/100)),0),Form!H41)</f>
        <v>0</v>
      </c>
      <c r="N37" s="22" t="s">
        <v>318</v>
      </c>
      <c r="O37" s="22">
        <f>C24</f>
        <v>0</v>
      </c>
      <c r="P37" s="22" t="str">
        <f>C25</f>
        <v>19000100</v>
      </c>
    </row>
    <row r="38" spans="2:16" ht="12.75">
      <c r="B38" s="22">
        <f>IF(Form!C45="","",Form!A45)</f>
      </c>
      <c r="C38" s="22" t="str">
        <f>Form!I7</f>
        <v>SC00--0</v>
      </c>
      <c r="D38" s="22" t="s">
        <v>283</v>
      </c>
      <c r="E38" s="22" t="e">
        <f>VLOOKUP(Form!C45,CoarseAggBData,2,FALSE)</f>
        <v>#N/A</v>
      </c>
      <c r="F38" s="42" t="s">
        <v>362</v>
      </c>
      <c r="G38" s="24" t="s">
        <v>317</v>
      </c>
      <c r="H38" s="42" t="s">
        <v>362</v>
      </c>
      <c r="I38" s="39">
        <f>Form!F44</f>
        <v>0</v>
      </c>
      <c r="J38" s="42" t="str">
        <f>IF(Form!C13="SSD",Form!H44,"                  ")</f>
        <v>                  </v>
      </c>
      <c r="K38" s="39">
        <f>Form!D44</f>
        <v>0</v>
      </c>
      <c r="L38" s="42" t="s">
        <v>362</v>
      </c>
      <c r="M38" s="22">
        <f>IF(Form!C13="SSD",ROUND((J38-(J38*K38/100)),0),Form!H44)</f>
        <v>0</v>
      </c>
      <c r="N38" s="22" t="s">
        <v>318</v>
      </c>
      <c r="O38" s="22">
        <f>C24</f>
        <v>0</v>
      </c>
      <c r="P38" s="22" t="str">
        <f>C25</f>
        <v>19000100</v>
      </c>
    </row>
    <row r="39" spans="2:16" ht="12.75">
      <c r="B39" s="22">
        <f>IF(Form!C48="","",Form!A48)</f>
      </c>
      <c r="C39" s="22" t="str">
        <f>Form!I7</f>
        <v>SC00--0</v>
      </c>
      <c r="D39" s="22" t="s">
        <v>283</v>
      </c>
      <c r="E39" s="22" t="e">
        <f>VLOOKUP(Form!C48,CoarseAggCData,2,FALSE)</f>
        <v>#N/A</v>
      </c>
      <c r="F39" s="42" t="s">
        <v>362</v>
      </c>
      <c r="G39" s="24" t="s">
        <v>317</v>
      </c>
      <c r="H39" s="42" t="s">
        <v>362</v>
      </c>
      <c r="I39" s="39">
        <f>Form!F47</f>
        <v>0</v>
      </c>
      <c r="J39" s="42" t="str">
        <f>IF(Form!C13="SSD",Form!H47,"                  ")</f>
        <v>                  </v>
      </c>
      <c r="K39" s="39">
        <f>Form!D47</f>
        <v>0</v>
      </c>
      <c r="L39" s="42" t="s">
        <v>362</v>
      </c>
      <c r="M39" s="22">
        <f>IF(Form!C13="SSD",ROUND((J39-(J39*K39/100)),0),Form!H47)</f>
        <v>0</v>
      </c>
      <c r="N39" s="22" t="s">
        <v>318</v>
      </c>
      <c r="O39" s="22">
        <f>C24</f>
        <v>0</v>
      </c>
      <c r="P39" s="22" t="str">
        <f>C25</f>
        <v>19000100</v>
      </c>
    </row>
    <row r="40" spans="2:16" ht="12.75">
      <c r="B40" s="45">
        <f>IF(Form!C51="","",Form!A51)</f>
      </c>
      <c r="C40" s="22" t="str">
        <f>Form!I7</f>
        <v>SC00--0</v>
      </c>
      <c r="D40" s="22" t="s">
        <v>283</v>
      </c>
      <c r="E40" s="22" t="e">
        <f>VLOOKUP(Form!C51,FineAggData,2,FALSE)</f>
        <v>#N/A</v>
      </c>
      <c r="F40" s="42" t="s">
        <v>362</v>
      </c>
      <c r="G40" s="24" t="s">
        <v>317</v>
      </c>
      <c r="H40" s="42" t="s">
        <v>362</v>
      </c>
      <c r="I40" s="39">
        <f>Form!F50</f>
        <v>0</v>
      </c>
      <c r="J40" s="42" t="str">
        <f>IF(Form!C13="SSD",Form!H50,"                  ")</f>
        <v>                  </v>
      </c>
      <c r="K40" s="39">
        <f>Form!D50</f>
        <v>0</v>
      </c>
      <c r="L40" s="46">
        <f>Form!F51</f>
        <v>0</v>
      </c>
      <c r="M40" s="22">
        <f>IF(Form!C13="SSD",ROUND((J40-(J40*K40/100)),0),Form!H50)</f>
        <v>0</v>
      </c>
      <c r="N40" s="22" t="s">
        <v>318</v>
      </c>
      <c r="O40" s="22">
        <f>C24</f>
        <v>0</v>
      </c>
      <c r="P40" s="22" t="str">
        <f>C25</f>
        <v>19000100</v>
      </c>
    </row>
    <row r="41" spans="2:16" ht="12.75">
      <c r="B41" s="22">
        <f>IF(Form!C54="","",Form!A54)</f>
      </c>
      <c r="C41" s="22" t="str">
        <f>Form!I7</f>
        <v>SC00--0</v>
      </c>
      <c r="D41" s="22" t="s">
        <v>283</v>
      </c>
      <c r="E41" s="22" t="e">
        <f>VLOOKUP(Form!C54,AirEntrainmentData,2,FALSE)</f>
        <v>#N/A</v>
      </c>
      <c r="F41" s="42" t="s">
        <v>362</v>
      </c>
      <c r="G41" s="40">
        <f>Form!C55</f>
        <v>0</v>
      </c>
      <c r="H41" s="42" t="s">
        <v>362</v>
      </c>
      <c r="I41" s="39">
        <f>Form!F53</f>
        <v>0</v>
      </c>
      <c r="J41" s="42" t="s">
        <v>362</v>
      </c>
      <c r="K41" s="42" t="s">
        <v>362</v>
      </c>
      <c r="L41" s="42" t="s">
        <v>362</v>
      </c>
      <c r="M41" s="22">
        <f>Form!H53</f>
        <v>0</v>
      </c>
      <c r="N41" s="22" t="s">
        <v>319</v>
      </c>
      <c r="O41" s="22">
        <f>C24</f>
        <v>0</v>
      </c>
      <c r="P41" s="22" t="str">
        <f>C25</f>
        <v>19000100</v>
      </c>
    </row>
    <row r="42" spans="2:16" ht="12.75">
      <c r="B42" s="22">
        <f>IF(Form!C57="","",Form!A57)</f>
      </c>
      <c r="C42" s="22" t="str">
        <f>Form!I7</f>
        <v>SC00--0</v>
      </c>
      <c r="D42" s="22" t="s">
        <v>283</v>
      </c>
      <c r="E42" s="22" t="e">
        <f>VLOOKUP(Form!C57,RetarderData,2,FALSE)</f>
        <v>#N/A</v>
      </c>
      <c r="F42" s="42" t="s">
        <v>362</v>
      </c>
      <c r="G42" s="40">
        <f>Form!C58</f>
        <v>0</v>
      </c>
      <c r="H42" s="42" t="s">
        <v>362</v>
      </c>
      <c r="I42" s="39">
        <f>Form!F56</f>
        <v>0</v>
      </c>
      <c r="J42" s="42" t="s">
        <v>362</v>
      </c>
      <c r="K42" s="42" t="s">
        <v>362</v>
      </c>
      <c r="L42" s="42" t="s">
        <v>362</v>
      </c>
      <c r="M42" s="22">
        <f>Form!H56</f>
        <v>0</v>
      </c>
      <c r="N42" s="22" t="s">
        <v>320</v>
      </c>
      <c r="O42" s="22">
        <f>C24</f>
        <v>0</v>
      </c>
      <c r="P42" s="22" t="str">
        <f>C25</f>
        <v>19000100</v>
      </c>
    </row>
    <row r="43" spans="2:16" ht="12.75">
      <c r="B43" s="22">
        <f>IF(Form!C60="","",Form!A60)</f>
      </c>
      <c r="C43" s="22" t="str">
        <f>Form!I7</f>
        <v>SC00--0</v>
      </c>
      <c r="D43" s="22" t="s">
        <v>283</v>
      </c>
      <c r="E43" s="22" t="e">
        <f>VLOOKUP(Form!C60,HighRangeWaterReducerData,2,FALSE)</f>
        <v>#N/A</v>
      </c>
      <c r="F43" s="42" t="s">
        <v>362</v>
      </c>
      <c r="G43" s="40">
        <f>Form!C61</f>
        <v>0</v>
      </c>
      <c r="H43" s="42" t="s">
        <v>362</v>
      </c>
      <c r="I43" s="39">
        <f>Form!F59</f>
        <v>0</v>
      </c>
      <c r="J43" s="42" t="s">
        <v>362</v>
      </c>
      <c r="K43" s="42" t="s">
        <v>362</v>
      </c>
      <c r="L43" s="42" t="s">
        <v>362</v>
      </c>
      <c r="M43" s="22">
        <f>Form!H59</f>
        <v>0</v>
      </c>
      <c r="N43" s="22" t="s">
        <v>320</v>
      </c>
      <c r="O43" s="22">
        <f>C24</f>
        <v>0</v>
      </c>
      <c r="P43" s="22" t="str">
        <f>C25</f>
        <v>19000100</v>
      </c>
    </row>
    <row r="44" spans="2:16" ht="12.75">
      <c r="B44" s="22">
        <f>IF(Form!C64="","",Form!A64)</f>
      </c>
      <c r="C44" s="22" t="str">
        <f>Form!I7</f>
        <v>SC00--0</v>
      </c>
      <c r="D44" s="22" t="s">
        <v>283</v>
      </c>
      <c r="E44" s="22" t="e">
        <f>IF(ISBLANK(B44),NoList,VLOOKUP(Form!C64,PCADData,2,FALSE))</f>
        <v>#N/A</v>
      </c>
      <c r="F44" s="42" t="s">
        <v>362</v>
      </c>
      <c r="G44" s="40">
        <f>Form!C65</f>
        <v>0</v>
      </c>
      <c r="H44" s="42" t="s">
        <v>362</v>
      </c>
      <c r="I44" s="39">
        <f>Form!F63</f>
        <v>0</v>
      </c>
      <c r="J44" s="42" t="s">
        <v>362</v>
      </c>
      <c r="K44" s="42" t="s">
        <v>362</v>
      </c>
      <c r="L44" s="42" t="s">
        <v>362</v>
      </c>
      <c r="M44" s="22">
        <f>Form!H63</f>
        <v>0</v>
      </c>
      <c r="N44" s="22" t="e">
        <f>VLOOKUP(Form!I63,UnitData,2,FALSE)</f>
        <v>#N/A</v>
      </c>
      <c r="O44" s="22">
        <f>C24</f>
        <v>0</v>
      </c>
      <c r="P44" s="22" t="str">
        <f>C25</f>
        <v>19000100</v>
      </c>
    </row>
    <row r="45" spans="2:16" ht="12.75">
      <c r="B45" s="22">
        <f>IF(Form!C67="","",Form!A67)</f>
      </c>
      <c r="C45" s="22" t="str">
        <f>Form!I7</f>
        <v>SC00--0</v>
      </c>
      <c r="D45" s="22" t="s">
        <v>283</v>
      </c>
      <c r="E45" s="22" t="e">
        <f>IF(ISBLANK(B45),NoList,VLOOKUP(Form!C67,PCADData,2,FALSE))</f>
        <v>#N/A</v>
      </c>
      <c r="F45" s="42" t="s">
        <v>362</v>
      </c>
      <c r="G45" s="40">
        <f>Form!C68</f>
        <v>0</v>
      </c>
      <c r="H45" s="42" t="s">
        <v>362</v>
      </c>
      <c r="I45" s="39">
        <f>Form!F66</f>
        <v>0</v>
      </c>
      <c r="J45" s="42" t="s">
        <v>362</v>
      </c>
      <c r="K45" s="42" t="s">
        <v>362</v>
      </c>
      <c r="L45" s="42" t="s">
        <v>362</v>
      </c>
      <c r="M45" s="22">
        <f>Form!H66</f>
        <v>0</v>
      </c>
      <c r="N45" s="22" t="e">
        <f>VLOOKUP(Form!I66,UnitData,2,FALSE)</f>
        <v>#N/A</v>
      </c>
      <c r="O45" s="22">
        <f>C24</f>
        <v>0</v>
      </c>
      <c r="P45" s="22" t="str">
        <f>C25</f>
        <v>19000100</v>
      </c>
    </row>
    <row r="46" spans="2:16" ht="12.75">
      <c r="B46" s="22">
        <f>IF(Form!C70="","",Form!A70)</f>
      </c>
      <c r="C46" s="22" t="str">
        <f>Form!I7</f>
        <v>SC00--0</v>
      </c>
      <c r="D46" s="22" t="s">
        <v>283</v>
      </c>
      <c r="E46" s="22" t="e">
        <f>IF(ISBLANK(B46),NoList,VLOOKUP(Form!C70,PCADData,2,FALSE))</f>
        <v>#N/A</v>
      </c>
      <c r="F46" s="42" t="s">
        <v>362</v>
      </c>
      <c r="G46" s="40">
        <f>Form!C71</f>
        <v>0</v>
      </c>
      <c r="H46" s="42" t="s">
        <v>362</v>
      </c>
      <c r="I46" s="39">
        <f>Form!F69</f>
        <v>0</v>
      </c>
      <c r="J46" s="42" t="s">
        <v>362</v>
      </c>
      <c r="K46" s="42" t="s">
        <v>362</v>
      </c>
      <c r="L46" s="42" t="s">
        <v>362</v>
      </c>
      <c r="M46" s="22">
        <f>Form!H69</f>
        <v>0</v>
      </c>
      <c r="N46" s="22" t="e">
        <f>VLOOKUP(Form!I69,UnitData,2,FALSE)</f>
        <v>#N/A</v>
      </c>
      <c r="O46" s="22">
        <f>C24</f>
        <v>0</v>
      </c>
      <c r="P46" s="22" t="str">
        <f>C25</f>
        <v>19000100</v>
      </c>
    </row>
    <row r="47" ht="12.75">
      <c r="B47" s="22" t="s">
        <v>361</v>
      </c>
    </row>
  </sheetData>
  <sheetProtection password="B03D" sheet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Agency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</dc:title>
  <dc:subject/>
  <dc:creator>sgilbert</dc:creator>
  <cp:keywords/>
  <dc:description/>
  <cp:lastModifiedBy>Roth-Longe, Logan</cp:lastModifiedBy>
  <cp:lastPrinted>2011-01-18T18:44:08Z</cp:lastPrinted>
  <dcterms:created xsi:type="dcterms:W3CDTF">2009-10-16T17:06:43Z</dcterms:created>
  <dcterms:modified xsi:type="dcterms:W3CDTF">2021-04-26T20:30:21Z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E23TXWV46JPD-1595091964-421</vt:lpwstr>
  </property>
  <property fmtid="{D5CDD505-2E9C-101B-9397-08002B2CF9AE}" pid="4" name="_dlc_DocIdItemGu">
    <vt:lpwstr>8a81a93c-dba9-4cb9-bd9a-f8766a38f6df</vt:lpwstr>
  </property>
  <property fmtid="{D5CDD505-2E9C-101B-9397-08002B2CF9AE}" pid="5" name="_dlc_DocIdU">
    <vt:lpwstr>https://outside.vermont.gov/agency/VTRANS/external/docs/_layouts/15/DocIdRedir.aspx?ID=E23TXWV46JPD-1595091964-421, E23TXWV46JPD-1595091964-421</vt:lpwstr>
  </property>
</Properties>
</file>